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62" firstSheet="1" activeTab="1"/>
  </bookViews>
  <sheets>
    <sheet name="11.13老旧小区测算表（2018年系数）定" sheetId="25" r:id="rId1"/>
    <sheet name="附件2" sheetId="31" r:id="rId2"/>
    <sheet name="附件3" sheetId="32" r:id="rId3"/>
  </sheets>
  <calcPr calcId="144525" concurrentCalc="0"/>
</workbook>
</file>

<file path=xl/sharedStrings.xml><?xml version="1.0" encoding="utf-8"?>
<sst xmlns="http://schemas.openxmlformats.org/spreadsheetml/2006/main" count="263" uniqueCount="186">
  <si>
    <t>中央财政提前下达2021年老旧小区改造补助资金分配测算表</t>
  </si>
  <si>
    <t>单位：万元</t>
  </si>
  <si>
    <t xml:space="preserve"> </t>
  </si>
  <si>
    <t>地区</t>
  </si>
  <si>
    <t>财政困难程度系数</t>
  </si>
  <si>
    <t>专项资金     总额</t>
  </si>
  <si>
    <t>老旧小区改造面积</t>
  </si>
  <si>
    <t>老旧小区改造户数</t>
  </si>
  <si>
    <t>老旧小区改造楼栋数</t>
  </si>
  <si>
    <t>老旧小区改造小区数</t>
  </si>
  <si>
    <t>绩效评价结果</t>
  </si>
  <si>
    <t>各县市资金分配额</t>
  </si>
  <si>
    <t>权重</t>
  </si>
  <si>
    <r>
      <rPr>
        <sz val="10"/>
        <color theme="1"/>
        <rFont val="宋体"/>
        <charset val="134"/>
        <scheme val="minor"/>
      </rPr>
      <t>公式1＝该县市老旧小区改造面积</t>
    </r>
    <r>
      <rPr>
        <sz val="10"/>
        <color theme="1"/>
        <rFont val="宋体"/>
        <charset val="134"/>
      </rPr>
      <t>×困难系数</t>
    </r>
  </si>
  <si>
    <r>
      <rPr>
        <sz val="10"/>
        <color theme="1"/>
        <rFont val="宋体"/>
        <charset val="134"/>
        <scheme val="minor"/>
      </rPr>
      <t>公式2＝</t>
    </r>
    <r>
      <rPr>
        <sz val="10"/>
        <color theme="1"/>
        <rFont val="宋体"/>
        <charset val="134"/>
      </rPr>
      <t>∑（各县市老旧小区改造面积</t>
    </r>
    <r>
      <rPr>
        <sz val="10"/>
        <color theme="1"/>
        <rFont val="宋体"/>
        <charset val="134"/>
        <scheme val="minor"/>
      </rPr>
      <t>×困难系数）</t>
    </r>
  </si>
  <si>
    <r>
      <rPr>
        <sz val="10"/>
        <color theme="1"/>
        <rFont val="宋体"/>
        <charset val="134"/>
        <scheme val="minor"/>
      </rPr>
      <t>公式3＝公式1/公式2</t>
    </r>
    <r>
      <rPr>
        <sz val="10"/>
        <color theme="1"/>
        <rFont val="宋体"/>
        <charset val="134"/>
      </rPr>
      <t>×老旧小区改造面积权重</t>
    </r>
  </si>
  <si>
    <r>
      <rPr>
        <sz val="10"/>
        <color theme="1"/>
        <rFont val="宋体"/>
        <charset val="134"/>
        <scheme val="minor"/>
      </rPr>
      <t>公式4＝该县市老旧小区改造户数</t>
    </r>
    <r>
      <rPr>
        <sz val="10"/>
        <color theme="1"/>
        <rFont val="宋体"/>
        <charset val="134"/>
      </rPr>
      <t>×困难系数</t>
    </r>
  </si>
  <si>
    <r>
      <rPr>
        <sz val="10"/>
        <color theme="1"/>
        <rFont val="宋体"/>
        <charset val="134"/>
        <scheme val="minor"/>
      </rPr>
      <t>公式5＝</t>
    </r>
    <r>
      <rPr>
        <sz val="10"/>
        <color theme="1"/>
        <rFont val="宋体"/>
        <charset val="134"/>
      </rPr>
      <t>∑（各县市老旧小区改造户数</t>
    </r>
    <r>
      <rPr>
        <sz val="10"/>
        <color theme="1"/>
        <rFont val="宋体"/>
        <charset val="134"/>
        <scheme val="minor"/>
      </rPr>
      <t>×困难系数）</t>
    </r>
  </si>
  <si>
    <r>
      <rPr>
        <sz val="10"/>
        <color theme="1"/>
        <rFont val="宋体"/>
        <charset val="134"/>
        <scheme val="minor"/>
      </rPr>
      <t>公式6＝公式4/公式5</t>
    </r>
    <r>
      <rPr>
        <sz val="10"/>
        <color theme="1"/>
        <rFont val="宋体"/>
        <charset val="134"/>
      </rPr>
      <t>×老旧小区改造户数权重</t>
    </r>
  </si>
  <si>
    <r>
      <rPr>
        <sz val="10"/>
        <color theme="1"/>
        <rFont val="宋体"/>
        <charset val="134"/>
        <scheme val="minor"/>
      </rPr>
      <t>公式7＝该县市老旧小区改造楼栋数</t>
    </r>
    <r>
      <rPr>
        <sz val="10"/>
        <color theme="1"/>
        <rFont val="宋体"/>
        <charset val="134"/>
      </rPr>
      <t>×困难系数</t>
    </r>
  </si>
  <si>
    <r>
      <rPr>
        <sz val="10"/>
        <color theme="1"/>
        <rFont val="宋体"/>
        <charset val="134"/>
        <scheme val="minor"/>
      </rPr>
      <t>公式8＝</t>
    </r>
    <r>
      <rPr>
        <sz val="10"/>
        <color theme="1"/>
        <rFont val="宋体"/>
        <charset val="134"/>
      </rPr>
      <t>∑（各县市老旧小区改造楼栋数</t>
    </r>
    <r>
      <rPr>
        <sz val="10"/>
        <color theme="1"/>
        <rFont val="宋体"/>
        <charset val="134"/>
        <scheme val="minor"/>
      </rPr>
      <t>×困难系数）</t>
    </r>
  </si>
  <si>
    <r>
      <rPr>
        <sz val="10"/>
        <color theme="1"/>
        <rFont val="宋体"/>
        <charset val="134"/>
        <scheme val="minor"/>
      </rPr>
      <t>公式9＝公式7/公式8</t>
    </r>
    <r>
      <rPr>
        <sz val="10"/>
        <color theme="1"/>
        <rFont val="宋体"/>
        <charset val="134"/>
      </rPr>
      <t>×老旧小区改造楼栋数权重</t>
    </r>
  </si>
  <si>
    <t>老旧小区改造个数</t>
  </si>
  <si>
    <r>
      <rPr>
        <sz val="10"/>
        <color theme="1"/>
        <rFont val="宋体"/>
        <charset val="134"/>
        <scheme val="minor"/>
      </rPr>
      <t>公式10＝该县市老旧小区改造个数</t>
    </r>
    <r>
      <rPr>
        <sz val="10"/>
        <color theme="1"/>
        <rFont val="宋体"/>
        <charset val="134"/>
      </rPr>
      <t>×困难系数</t>
    </r>
  </si>
  <si>
    <r>
      <rPr>
        <sz val="10"/>
        <color theme="1"/>
        <rFont val="宋体"/>
        <charset val="134"/>
        <scheme val="minor"/>
      </rPr>
      <t>公式11＝</t>
    </r>
    <r>
      <rPr>
        <sz val="10"/>
        <color theme="1"/>
        <rFont val="宋体"/>
        <charset val="134"/>
      </rPr>
      <t>∑（各县市老旧小区改造个数</t>
    </r>
    <r>
      <rPr>
        <sz val="10"/>
        <color theme="1"/>
        <rFont val="宋体"/>
        <charset val="134"/>
        <scheme val="minor"/>
      </rPr>
      <t>×困难系数）</t>
    </r>
  </si>
  <si>
    <r>
      <rPr>
        <sz val="10"/>
        <color theme="1"/>
        <rFont val="宋体"/>
        <charset val="134"/>
        <scheme val="minor"/>
      </rPr>
      <t>公式12＝公式10/公式11</t>
    </r>
    <r>
      <rPr>
        <sz val="10"/>
        <color theme="1"/>
        <rFont val="宋体"/>
        <charset val="134"/>
      </rPr>
      <t>×老旧小区改造个数权重</t>
    </r>
  </si>
  <si>
    <t>公式13＝该县市绩效评价结果</t>
  </si>
  <si>
    <r>
      <rPr>
        <sz val="10"/>
        <color theme="1"/>
        <rFont val="宋体"/>
        <charset val="134"/>
        <scheme val="minor"/>
      </rPr>
      <t>公式14＝</t>
    </r>
    <r>
      <rPr>
        <sz val="10"/>
        <color theme="1"/>
        <rFont val="宋体"/>
        <charset val="134"/>
      </rPr>
      <t>∑（各县市县市绩效评价结果</t>
    </r>
    <r>
      <rPr>
        <sz val="10"/>
        <color theme="1"/>
        <rFont val="宋体"/>
        <charset val="134"/>
        <scheme val="minor"/>
      </rPr>
      <t>）</t>
    </r>
  </si>
  <si>
    <r>
      <rPr>
        <sz val="10"/>
        <color theme="1"/>
        <rFont val="宋体"/>
        <charset val="134"/>
        <scheme val="minor"/>
      </rPr>
      <t>公式15＝公式13/公式14</t>
    </r>
    <r>
      <rPr>
        <sz val="10"/>
        <color theme="1"/>
        <rFont val="宋体"/>
        <charset val="134"/>
      </rPr>
      <t>×老旧小区改造权重</t>
    </r>
  </si>
  <si>
    <t>公式16=公式3+公式6+公式9+公式12+公式15</t>
  </si>
  <si>
    <t>公式17=公式16*专项资金总额</t>
  </si>
  <si>
    <t>取整（应下达总额）</t>
  </si>
  <si>
    <t>合计</t>
  </si>
  <si>
    <t>乌鲁木齐市</t>
  </si>
  <si>
    <t>克拉玛依市</t>
  </si>
  <si>
    <t>伊犁州</t>
  </si>
  <si>
    <t>伊宁市</t>
  </si>
  <si>
    <t>奎屯市</t>
  </si>
  <si>
    <t>察布查尔县</t>
  </si>
  <si>
    <t>巩留县</t>
  </si>
  <si>
    <t>伊宁县</t>
  </si>
  <si>
    <t>霍城县</t>
  </si>
  <si>
    <t>昭苏县</t>
  </si>
  <si>
    <t>新源县</t>
  </si>
  <si>
    <t>尼勒克县</t>
  </si>
  <si>
    <t>特克斯县</t>
  </si>
  <si>
    <t>塔城地区</t>
  </si>
  <si>
    <t>乌苏市</t>
  </si>
  <si>
    <t>沙湾县</t>
  </si>
  <si>
    <t>额敏县</t>
  </si>
  <si>
    <t>阿勒泰地区</t>
  </si>
  <si>
    <t>阿勒泰市</t>
  </si>
  <si>
    <t>布尔津县</t>
  </si>
  <si>
    <t>哈巴河县</t>
  </si>
  <si>
    <t>吉木乃县</t>
  </si>
  <si>
    <t>福海县</t>
  </si>
  <si>
    <t>富蕴县</t>
  </si>
  <si>
    <t>青河县</t>
  </si>
  <si>
    <t>博州</t>
  </si>
  <si>
    <t>博乐市</t>
  </si>
  <si>
    <t>精河县</t>
  </si>
  <si>
    <t>温泉县</t>
  </si>
  <si>
    <t>阿拉山口</t>
  </si>
  <si>
    <t>昌吉州</t>
  </si>
  <si>
    <t>玛纳斯县</t>
  </si>
  <si>
    <t>呼图壁县</t>
  </si>
  <si>
    <t>昌吉市</t>
  </si>
  <si>
    <t>吉木萨尔县</t>
  </si>
  <si>
    <t>奇台县</t>
  </si>
  <si>
    <t>木垒县</t>
  </si>
  <si>
    <t>阜康市</t>
  </si>
  <si>
    <t>吐鲁番市</t>
  </si>
  <si>
    <t>高昌区</t>
  </si>
  <si>
    <t>托克逊县</t>
  </si>
  <si>
    <t>鄯善县</t>
  </si>
  <si>
    <t>哈密市</t>
  </si>
  <si>
    <t>伊州区</t>
  </si>
  <si>
    <t>巴州</t>
  </si>
  <si>
    <t>库尔勒市</t>
  </si>
  <si>
    <t>焉耆县</t>
  </si>
  <si>
    <t>和静县</t>
  </si>
  <si>
    <t>博湖县</t>
  </si>
  <si>
    <t>尉犁县</t>
  </si>
  <si>
    <t>和硕县</t>
  </si>
  <si>
    <t>轮台县</t>
  </si>
  <si>
    <t>若羌县</t>
  </si>
  <si>
    <t>且末县</t>
  </si>
  <si>
    <t>阿克苏地区</t>
  </si>
  <si>
    <t>阿克苏市</t>
  </si>
  <si>
    <t>库车县</t>
  </si>
  <si>
    <t>沙雅县</t>
  </si>
  <si>
    <t>拜城县</t>
  </si>
  <si>
    <t>新和县</t>
  </si>
  <si>
    <t>温宿县</t>
  </si>
  <si>
    <t>阿瓦提县</t>
  </si>
  <si>
    <t>乌什县</t>
  </si>
  <si>
    <t>喀什地区</t>
  </si>
  <si>
    <t>喀什市</t>
  </si>
  <si>
    <t>疏附县</t>
  </si>
  <si>
    <t>疏勒县</t>
  </si>
  <si>
    <t>伽师县</t>
  </si>
  <si>
    <t>岳普湖县</t>
  </si>
  <si>
    <t>塔什库尔干县</t>
  </si>
  <si>
    <t>麦盖提县</t>
  </si>
  <si>
    <t>叶城县</t>
  </si>
  <si>
    <t>莎车县</t>
  </si>
  <si>
    <t>英吉沙县</t>
  </si>
  <si>
    <t>巴楚县</t>
  </si>
  <si>
    <t>泽普县</t>
  </si>
  <si>
    <t>和田地区</t>
  </si>
  <si>
    <t>和田市</t>
  </si>
  <si>
    <t>洛浦县</t>
  </si>
  <si>
    <t>于田县</t>
  </si>
  <si>
    <t>策勒县</t>
  </si>
  <si>
    <t>克州</t>
  </si>
  <si>
    <t>阿图什市</t>
  </si>
  <si>
    <t>阿克陶县</t>
  </si>
  <si>
    <t>阿合奇县</t>
  </si>
  <si>
    <t>中央财政城镇保障性安居工程补助资金用于
公租房保障和城市棚户区改造区域绩效目标表</t>
  </si>
  <si>
    <t>（2021年度）</t>
  </si>
  <si>
    <t>专项名称</t>
  </si>
  <si>
    <t>中央财政城镇保障性安居工程补助资金</t>
  </si>
  <si>
    <t xml:space="preserve">地区 </t>
  </si>
  <si>
    <t xml:space="preserve">新疆准东经济技术开发区 </t>
  </si>
  <si>
    <t>专项实施期</t>
  </si>
  <si>
    <t>2021年</t>
  </si>
  <si>
    <t>资金情况（万元）</t>
  </si>
  <si>
    <t>年度金额：835</t>
  </si>
  <si>
    <t>其中：中央补助</t>
  </si>
  <si>
    <t xml:space="preserve">      地方资金</t>
  </si>
  <si>
    <t>总
体
目
标</t>
  </si>
  <si>
    <t>实施期目标</t>
  </si>
  <si>
    <t>年度目标（2021年）</t>
  </si>
  <si>
    <t xml:space="preserve">    提高城镇保障性安居工程财政资金使用效益，更好实现城镇保障性安居工程建设目标。</t>
  </si>
  <si>
    <t xml:space="preserve">    建设完成632套公共租赁住房以及小区内部供热、给排水、道路等配套设施。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</si>
  <si>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</si>
  <si>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</si>
  <si>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</si>
  <si>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</si>
  <si>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</si>
  <si>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</si>
  <si>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</si>
  <si>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指标1：筹建公租房</t>
  </si>
  <si>
    <t>632套</t>
  </si>
  <si>
    <t>质量指标</t>
  </si>
  <si>
    <t>指标1：验收合格率</t>
  </si>
  <si>
    <t>时效指标</t>
  </si>
  <si>
    <t>指标1：开工目标完成时限</t>
  </si>
  <si>
    <t>2021年4月15日前</t>
  </si>
  <si>
    <t>指标2：基本建成目标完成时限</t>
  </si>
  <si>
    <t>2021年11月30日前</t>
  </si>
  <si>
    <t>指标3：补贴发放目标完成时限</t>
  </si>
  <si>
    <t>2021年6月5日前</t>
  </si>
  <si>
    <t>成本指标</t>
  </si>
  <si>
    <t>指标1：主体工程建设成本</t>
  </si>
  <si>
    <t>3000元/平方米</t>
  </si>
  <si>
    <t>效益
指标</t>
  </si>
  <si>
    <t>社会效益
指标</t>
  </si>
  <si>
    <t>指标1：分配入住率</t>
  </si>
  <si>
    <t>≥60%</t>
  </si>
  <si>
    <t>指标2：居住环境保障</t>
  </si>
  <si>
    <t>小区内部供热、给排水、道路等基本配套设施保障齐全，满足基本居住条件</t>
  </si>
  <si>
    <t>满意度指标</t>
  </si>
  <si>
    <t>指标1：入住公租房小区人员满意度</t>
  </si>
  <si>
    <t>≥80%</t>
  </si>
  <si>
    <t>附件3：</t>
  </si>
  <si>
    <t>中央财政城镇保障性安居工程补助资金用于
城镇老旧小区改造区域绩效目标申报表</t>
  </si>
  <si>
    <t>年度金额：</t>
  </si>
  <si>
    <t>万元</t>
  </si>
  <si>
    <t>进行老旧小区改造提升，进一步改善群众居住条件。</t>
  </si>
  <si>
    <t>改造面积</t>
  </si>
  <si>
    <t>≥  万平方米</t>
  </si>
  <si>
    <t>改造户数</t>
  </si>
  <si>
    <t>≥  户</t>
  </si>
  <si>
    <t>改造楼栋数</t>
  </si>
  <si>
    <t>≥  栋</t>
  </si>
  <si>
    <t>改造小区数</t>
  </si>
  <si>
    <t>≥  个</t>
  </si>
  <si>
    <t>验收合格率</t>
  </si>
  <si>
    <t>开工目标完成率</t>
  </si>
  <si>
    <t>效益指标</t>
  </si>
  <si>
    <t>社会效益指标</t>
  </si>
  <si>
    <t>群众居住条件是否改善</t>
  </si>
  <si>
    <t>是</t>
  </si>
  <si>
    <t>服务对象满意度指标</t>
  </si>
  <si>
    <t>老旧小区居民满意度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</si>
</sst>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);[Red]\(0\)"/>
    <numFmt numFmtId="178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00_ "/>
    <numFmt numFmtId="180" formatCode="0.0000000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方正楷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52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 applyProtection="1">
      <alignment vertical="center" wrapText="1"/>
    </xf>
    <xf numFmtId="0" fontId="6" fillId="0" borderId="4" xfId="52" applyFont="1" applyFill="1" applyBorder="1" applyAlignment="1" applyProtection="1">
      <alignment vertical="center" wrapText="1"/>
    </xf>
    <xf numFmtId="0" fontId="6" fillId="0" borderId="5" xfId="52" applyFont="1" applyFill="1" applyBorder="1" applyAlignment="1" applyProtection="1">
      <alignment vertical="center" wrapText="1"/>
    </xf>
    <xf numFmtId="9" fontId="6" fillId="0" borderId="5" xfId="52" applyNumberFormat="1" applyFont="1" applyFill="1" applyBorder="1" applyAlignment="1" applyProtection="1">
      <alignment horizontal="center" vertical="center" wrapText="1"/>
    </xf>
    <xf numFmtId="49" fontId="7" fillId="0" borderId="5" xfId="52" applyNumberFormat="1" applyFont="1" applyFill="1" applyBorder="1" applyAlignment="1" applyProtection="1">
      <alignment horizontal="center" vertical="center" wrapText="1"/>
    </xf>
    <xf numFmtId="0" fontId="6" fillId="0" borderId="6" xfId="52" applyFont="1" applyFill="1" applyBorder="1" applyAlignment="1" applyProtection="1">
      <alignment horizontal="center" vertical="center" wrapText="1"/>
    </xf>
    <xf numFmtId="0" fontId="6" fillId="0" borderId="8" xfId="52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 applyProtection="1">
      <alignment horizontal="left" vertical="center" wrapText="1"/>
    </xf>
    <xf numFmtId="0" fontId="6" fillId="0" borderId="4" xfId="52" applyFont="1" applyFill="1" applyBorder="1" applyAlignment="1" applyProtection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5" xfId="52" applyFont="1" applyFill="1" applyBorder="1" applyAlignment="1">
      <alignment horizontal="center" vertical="center" wrapText="1"/>
    </xf>
    <xf numFmtId="17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80" fontId="12" fillId="2" borderId="5" xfId="0" applyNumberFormat="1" applyFont="1" applyFill="1" applyBorder="1" applyAlignment="1">
      <alignment horizontal="center" vertical="center" wrapText="1"/>
    </xf>
    <xf numFmtId="0" fontId="7" fillId="3" borderId="4" xfId="52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80" fontId="12" fillId="3" borderId="5" xfId="0" applyNumberFormat="1" applyFont="1" applyFill="1" applyBorder="1" applyAlignment="1">
      <alignment horizontal="center" vertical="center" wrapText="1"/>
    </xf>
    <xf numFmtId="0" fontId="7" fillId="3" borderId="4" xfId="52" applyNumberFormat="1" applyFont="1" applyFill="1" applyBorder="1" applyAlignment="1">
      <alignment horizontal="center" vertical="center" wrapText="1"/>
    </xf>
    <xf numFmtId="14" fontId="7" fillId="3" borderId="4" xfId="52" applyNumberFormat="1" applyFont="1" applyFill="1" applyBorder="1" applyAlignment="1">
      <alignment horizontal="center" vertical="center" wrapText="1"/>
    </xf>
    <xf numFmtId="0" fontId="7" fillId="0" borderId="4" xfId="52" applyNumberFormat="1" applyFont="1" applyFill="1" applyBorder="1" applyAlignment="1">
      <alignment horizontal="center" vertical="center" wrapText="1"/>
    </xf>
    <xf numFmtId="17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80" fontId="12" fillId="0" borderId="5" xfId="0" applyNumberFormat="1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4" xfId="52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7" fontId="12" fillId="2" borderId="5" xfId="0" applyNumberFormat="1" applyFont="1" applyFill="1" applyBorder="1" applyAlignment="1">
      <alignment horizontal="center" vertical="center" wrapText="1"/>
    </xf>
    <xf numFmtId="177" fontId="12" fillId="3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78" fontId="12" fillId="2" borderId="5" xfId="0" applyNumberFormat="1" applyFont="1" applyFill="1" applyBorder="1" applyAlignment="1">
      <alignment horizontal="center" vertical="center" wrapText="1"/>
    </xf>
    <xf numFmtId="178" fontId="12" fillId="3" borderId="5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14" fontId="13" fillId="0" borderId="4" xfId="52" applyNumberFormat="1" applyFont="1" applyFill="1" applyBorder="1" applyAlignment="1">
      <alignment horizontal="center" vertical="center" wrapText="1"/>
    </xf>
    <xf numFmtId="14" fontId="14" fillId="3" borderId="4" xfId="52" applyNumberFormat="1" applyFont="1" applyFill="1" applyBorder="1" applyAlignment="1">
      <alignment horizontal="center" vertical="center" wrapText="1"/>
    </xf>
    <xf numFmtId="0" fontId="14" fillId="0" borderId="4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7" xfId="50"/>
    <cellStyle name="常规 11" xfId="51"/>
    <cellStyle name="常规 2" xfId="52"/>
  </cellStyles>
  <tableStyles count="0" defaultTableStyle="TableStyleMedium2" defaultPivotStyle="PivotStyleLight16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1" ySplit="4" topLeftCell="I70" activePane="bottomRight" state="frozen"/>
      <selection/>
      <selection pane="topRight"/>
      <selection pane="bottomLeft"/>
      <selection pane="bottomRight" activeCell="A88" sqref="$A88:$XFD88"/>
    </sheetView>
  </sheetViews>
  <sheetFormatPr defaultColWidth="9" defaultRowHeight="13.5"/>
  <cols>
    <col min="1" max="1" width="8.21666666666667" style="49" customWidth="1"/>
    <col min="2" max="2" width="6.66666666666667" style="49" customWidth="1"/>
    <col min="3" max="3" width="5.10833333333333" style="49" customWidth="1"/>
    <col min="4" max="4" width="7.10833333333333" style="50" customWidth="1"/>
    <col min="5" max="7" width="5.10833333333333" style="49" customWidth="1"/>
    <col min="8" max="8" width="11.3333333333333" style="49" customWidth="1"/>
    <col min="9" max="9" width="7.10833333333333" style="50" customWidth="1"/>
    <col min="10" max="12" width="5.10833333333333" style="49" customWidth="1"/>
    <col min="13" max="13" width="10.2166666666667" style="49" customWidth="1"/>
    <col min="14" max="14" width="7.10833333333333" style="50" customWidth="1"/>
    <col min="15" max="17" width="5.10833333333333" style="49" customWidth="1"/>
    <col min="18" max="18" width="10.775" style="49" customWidth="1"/>
    <col min="19" max="19" width="7.10833333333333" style="51" customWidth="1"/>
    <col min="20" max="22" width="5.10833333333333" style="49" customWidth="1"/>
    <col min="23" max="23" width="10.4416666666667" style="49" customWidth="1"/>
    <col min="24" max="26" width="5.10833333333333" style="49" customWidth="1"/>
    <col min="27" max="27" width="10.4416666666667" style="49" customWidth="1"/>
    <col min="28" max="28" width="10.3333333333333" style="49" customWidth="1"/>
    <col min="29" max="29" width="13.775" style="49" customWidth="1"/>
    <col min="30" max="30" width="9.44166666666667" style="49" customWidth="1"/>
    <col min="31" max="16384" width="9" style="49"/>
  </cols>
  <sheetData>
    <row r="1" ht="42.05" customHeight="1" spans="1:3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ht="37.35" customHeight="1" spans="1:30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74" t="s">
        <v>1</v>
      </c>
      <c r="X2" s="74"/>
      <c r="Y2" s="74"/>
      <c r="Z2" s="52"/>
      <c r="AA2" s="52"/>
      <c r="AB2" s="74" t="s">
        <v>2</v>
      </c>
      <c r="AC2" s="74"/>
      <c r="AD2" s="52"/>
    </row>
    <row r="3" ht="42.75" customHeight="1" spans="1:30">
      <c r="A3" s="53" t="s">
        <v>3</v>
      </c>
      <c r="B3" s="54" t="s">
        <v>4</v>
      </c>
      <c r="C3" s="53" t="s">
        <v>5</v>
      </c>
      <c r="D3" s="53" t="s">
        <v>6</v>
      </c>
      <c r="E3" s="53"/>
      <c r="F3" s="53"/>
      <c r="G3" s="53"/>
      <c r="H3" s="53"/>
      <c r="I3" s="53" t="s">
        <v>7</v>
      </c>
      <c r="J3" s="53"/>
      <c r="K3" s="53"/>
      <c r="L3" s="53"/>
      <c r="M3" s="53"/>
      <c r="N3" s="53" t="s">
        <v>8</v>
      </c>
      <c r="O3" s="53"/>
      <c r="P3" s="53"/>
      <c r="Q3" s="53"/>
      <c r="R3" s="53"/>
      <c r="S3" s="53" t="s">
        <v>9</v>
      </c>
      <c r="T3" s="53"/>
      <c r="U3" s="53"/>
      <c r="V3" s="53"/>
      <c r="W3" s="53"/>
      <c r="X3" s="53" t="s">
        <v>10</v>
      </c>
      <c r="Y3" s="53"/>
      <c r="Z3" s="53"/>
      <c r="AA3" s="53"/>
      <c r="AB3" s="53" t="s">
        <v>11</v>
      </c>
      <c r="AC3" s="53"/>
      <c r="AD3" s="53"/>
    </row>
    <row r="4" ht="132.25" customHeight="1" spans="1:30">
      <c r="A4" s="53"/>
      <c r="B4" s="54"/>
      <c r="C4" s="53"/>
      <c r="D4" s="55" t="s">
        <v>6</v>
      </c>
      <c r="E4" s="53" t="s">
        <v>12</v>
      </c>
      <c r="F4" s="28" t="s">
        <v>13</v>
      </c>
      <c r="G4" s="28" t="s">
        <v>14</v>
      </c>
      <c r="H4" s="28" t="s">
        <v>15</v>
      </c>
      <c r="I4" s="55" t="s">
        <v>7</v>
      </c>
      <c r="J4" s="53" t="s">
        <v>12</v>
      </c>
      <c r="K4" s="28" t="s">
        <v>16</v>
      </c>
      <c r="L4" s="28" t="s">
        <v>17</v>
      </c>
      <c r="M4" s="28" t="s">
        <v>18</v>
      </c>
      <c r="N4" s="55" t="s">
        <v>8</v>
      </c>
      <c r="O4" s="53" t="s">
        <v>12</v>
      </c>
      <c r="P4" s="28" t="s">
        <v>19</v>
      </c>
      <c r="Q4" s="28" t="s">
        <v>20</v>
      </c>
      <c r="R4" s="28" t="s">
        <v>21</v>
      </c>
      <c r="S4" s="75" t="s">
        <v>22</v>
      </c>
      <c r="T4" s="53" t="s">
        <v>12</v>
      </c>
      <c r="U4" s="28" t="s">
        <v>23</v>
      </c>
      <c r="V4" s="28" t="s">
        <v>24</v>
      </c>
      <c r="W4" s="28" t="s">
        <v>25</v>
      </c>
      <c r="X4" s="53" t="s">
        <v>12</v>
      </c>
      <c r="Y4" s="28" t="s">
        <v>26</v>
      </c>
      <c r="Z4" s="28" t="s">
        <v>27</v>
      </c>
      <c r="AA4" s="28" t="s">
        <v>28</v>
      </c>
      <c r="AB4" s="28" t="s">
        <v>29</v>
      </c>
      <c r="AC4" s="46" t="s">
        <v>30</v>
      </c>
      <c r="AD4" s="28" t="s">
        <v>31</v>
      </c>
    </row>
    <row r="5" spans="1:30">
      <c r="A5" s="56" t="s">
        <v>32</v>
      </c>
      <c r="B5" s="57">
        <v>1</v>
      </c>
      <c r="C5" s="58">
        <v>96377</v>
      </c>
      <c r="D5" s="58">
        <f>SUM(D6+D7+D8+D19+D23+D31+D36+D44+D48+D50+D60+D69+D82+D87)</f>
        <v>1801.44</v>
      </c>
      <c r="E5" s="58">
        <v>0.4</v>
      </c>
      <c r="F5" s="58">
        <f>SUM(F6:F90)</f>
        <v>14.6150223089794</v>
      </c>
      <c r="G5" s="58">
        <v>14.6150223089794</v>
      </c>
      <c r="H5" s="59">
        <f>SUM(H6+H7+H8+H19+H23+H31+H36+H44+H48+H50+H60++H69+H82+H87)</f>
        <v>0.372667267957489</v>
      </c>
      <c r="I5" s="58">
        <f>SUM(I6+I7+I8+I19+I23+I31+I36+I44+I48+I50+I60+I69+I82+I87)</f>
        <v>231468</v>
      </c>
      <c r="J5" s="58">
        <v>0.3</v>
      </c>
      <c r="K5" s="58">
        <f>SUM(K6:K90)</f>
        <v>1817.2493028444</v>
      </c>
      <c r="L5" s="58">
        <v>1817.2493028444</v>
      </c>
      <c r="M5" s="59">
        <f>SUM(M6+M7+M8+M19+M23+M31+M36+M44+M48+M50+M60++M69+M82+M87)</f>
        <v>0.281490698603701</v>
      </c>
      <c r="N5" s="58">
        <f>SUM(N6+N7+N8+N19+N23+N31+N36+N44+N48+N50+N60+N69+N82+N87)</f>
        <v>7135</v>
      </c>
      <c r="O5" s="58">
        <v>0.1</v>
      </c>
      <c r="P5" s="58">
        <f>SUM(P6:P90)</f>
        <v>58.5271890686001</v>
      </c>
      <c r="Q5" s="58">
        <v>58.5271890686001</v>
      </c>
      <c r="R5" s="59">
        <f>SUM(R6+R7+R8+R19+R23+R31+R36+R44+R48+R50+R60++R69+R82+R87)</f>
        <v>0.0930443089692369</v>
      </c>
      <c r="S5" s="76">
        <f>SUM(S6+S7+S8+S19+S23+S31+S36+S44+S48+S50+S60+S69+S82+S87)</f>
        <v>1714</v>
      </c>
      <c r="T5" s="58">
        <v>0.1</v>
      </c>
      <c r="U5" s="58">
        <f>SUM(U6:U90)</f>
        <v>15.3763245956497</v>
      </c>
      <c r="V5" s="58">
        <v>15.3763245956497</v>
      </c>
      <c r="W5" s="59">
        <f>SUM(W6+W7+W8+W19+W23+W31+W36+W44+W48+W50+W60++W69+W82+W87)</f>
        <v>0.0943135139056394</v>
      </c>
      <c r="X5" s="58">
        <v>0.1</v>
      </c>
      <c r="Y5" s="58">
        <f>SUM(Y6:Y90)</f>
        <v>6453</v>
      </c>
      <c r="Z5" s="58">
        <v>6453</v>
      </c>
      <c r="AA5" s="59">
        <f>SUM(AA6+AA7+AA8+AA19+AA23+AA31+AA36+AA44+AA48+AA50+AA60++AA69+AA82+AA87)</f>
        <v>0.0897721989772199</v>
      </c>
      <c r="AB5" s="59">
        <f>SUM(AB6:AB90)</f>
        <v>1.89004295661081</v>
      </c>
      <c r="AC5" s="59">
        <f>SUM(AC6+AC7+AC8+AC19+AC23+AC31+AC36+AC44+AC48+AC50+AC60+AC69+AC82+AC87)</f>
        <v>96377</v>
      </c>
      <c r="AD5" s="80">
        <f>SUM(AD6+AD7+AD8+AD19+AD23+AD31+AD36+AD44+AD48+AD50+AD60+AD69+AD82+AD87)</f>
        <v>96377</v>
      </c>
    </row>
    <row r="6" s="48" customFormat="1" ht="24.75" customHeight="1" spans="1:30">
      <c r="A6" s="60" t="s">
        <v>33</v>
      </c>
      <c r="B6" s="61">
        <v>0.00348577802565533</v>
      </c>
      <c r="C6" s="62">
        <v>96377</v>
      </c>
      <c r="D6" s="62">
        <v>372.9</v>
      </c>
      <c r="E6" s="62">
        <v>0.4</v>
      </c>
      <c r="F6" s="62">
        <f>D6*B6</f>
        <v>1.29984662576687</v>
      </c>
      <c r="G6" s="62">
        <v>14.6150223089794</v>
      </c>
      <c r="H6" s="63">
        <f>F6/G6*0.4</f>
        <v>0.035575631655882</v>
      </c>
      <c r="I6" s="62">
        <v>48426</v>
      </c>
      <c r="J6" s="62">
        <v>0.3</v>
      </c>
      <c r="K6" s="62">
        <f>I6*B6</f>
        <v>168.802286670385</v>
      </c>
      <c r="L6" s="62">
        <v>1817.2493028444</v>
      </c>
      <c r="M6" s="62">
        <f>K6/L6*0.3</f>
        <v>0.0278666696538838</v>
      </c>
      <c r="N6" s="62">
        <v>1053</v>
      </c>
      <c r="O6" s="62">
        <v>0.1</v>
      </c>
      <c r="P6" s="62">
        <f>N6*B6</f>
        <v>3.67052426101506</v>
      </c>
      <c r="Q6" s="62">
        <v>58.5271890686001</v>
      </c>
      <c r="R6" s="62">
        <f>P6/Q6*0.1</f>
        <v>0.00627148564526619</v>
      </c>
      <c r="S6" s="77">
        <v>351</v>
      </c>
      <c r="T6" s="62">
        <v>0.1</v>
      </c>
      <c r="U6" s="62">
        <f>S6*B6</f>
        <v>1.22350808700502</v>
      </c>
      <c r="V6" s="62">
        <v>15.3763245956497</v>
      </c>
      <c r="W6" s="62">
        <f>U6/V6*0.1</f>
        <v>0.00795709065189202</v>
      </c>
      <c r="X6" s="62">
        <v>0.1</v>
      </c>
      <c r="Y6" s="77">
        <v>96</v>
      </c>
      <c r="Z6" s="62">
        <v>6453</v>
      </c>
      <c r="AA6" s="62">
        <f>Y6/Z6*0.1</f>
        <v>0.00148768014876801</v>
      </c>
      <c r="AB6" s="63">
        <f>H6+M6+R6+W6+AA6</f>
        <v>0.0791585577556921</v>
      </c>
      <c r="AC6" s="62">
        <f>AB6*C6</f>
        <v>7629.06432082034</v>
      </c>
      <c r="AD6" s="81">
        <f>AC6</f>
        <v>7629.06432082034</v>
      </c>
    </row>
    <row r="7" s="48" customFormat="1" ht="24.75" customHeight="1" spans="1:30">
      <c r="A7" s="64" t="s">
        <v>34</v>
      </c>
      <c r="B7" s="61">
        <v>0.00418293363078639</v>
      </c>
      <c r="C7" s="62">
        <v>96377</v>
      </c>
      <c r="D7" s="62">
        <v>104.84</v>
      </c>
      <c r="E7" s="62">
        <v>0.4</v>
      </c>
      <c r="F7" s="62">
        <f t="shared" ref="F7:F70" si="0">D7*B7</f>
        <v>0.438538761851645</v>
      </c>
      <c r="G7" s="62">
        <v>14.6150223089794</v>
      </c>
      <c r="H7" s="63">
        <f t="shared" ref="H7:H70" si="1">F7/G7*0.4</f>
        <v>0.0120024110146506</v>
      </c>
      <c r="I7" s="62">
        <v>17690</v>
      </c>
      <c r="J7" s="62">
        <v>0.3</v>
      </c>
      <c r="K7" s="62">
        <f t="shared" ref="K7:K70" si="2">I7*B7</f>
        <v>73.9960959286113</v>
      </c>
      <c r="L7" s="62">
        <v>1817.2493028444</v>
      </c>
      <c r="M7" s="62">
        <f>K7/L7*0.3</f>
        <v>0.0122156210178963</v>
      </c>
      <c r="N7" s="62">
        <v>728</v>
      </c>
      <c r="O7" s="62">
        <v>0.1</v>
      </c>
      <c r="P7" s="62">
        <f t="shared" ref="P7:P70" si="3">N7*B7</f>
        <v>3.04517568321249</v>
      </c>
      <c r="Q7" s="62">
        <v>58.5271890686001</v>
      </c>
      <c r="R7" s="62">
        <f t="shared" ref="R7:R70" si="4">P7/Q7*0.1</f>
        <v>0.00520301031310973</v>
      </c>
      <c r="S7" s="77">
        <v>25</v>
      </c>
      <c r="T7" s="62">
        <v>0.1</v>
      </c>
      <c r="U7" s="62">
        <f t="shared" ref="U7:U70" si="5">S7*B7</f>
        <v>0.10457334076966</v>
      </c>
      <c r="V7" s="62">
        <v>15.3763245956497</v>
      </c>
      <c r="W7" s="62">
        <f t="shared" ref="W7:W49" si="6">U7/V7*0.1</f>
        <v>0.000680093218110429</v>
      </c>
      <c r="X7" s="62">
        <v>0.1</v>
      </c>
      <c r="Y7" s="77">
        <v>45</v>
      </c>
      <c r="Z7" s="62">
        <v>6453</v>
      </c>
      <c r="AA7" s="62">
        <f t="shared" ref="AA7:AA70" si="7">Y7/Z7*0.1</f>
        <v>0.000697350069735007</v>
      </c>
      <c r="AB7" s="63">
        <f t="shared" ref="AB7:AB70" si="8">H7+M7+R7+W7+AA7</f>
        <v>0.030798485633502</v>
      </c>
      <c r="AC7" s="62">
        <f t="shared" ref="AC7:AC70" si="9">AB7*C7</f>
        <v>2968.26564990003</v>
      </c>
      <c r="AD7" s="81">
        <f t="shared" ref="AD7:AD74" si="10">AC7</f>
        <v>2968.26564990003</v>
      </c>
    </row>
    <row r="8" s="48" customFormat="1" ht="24.75" customHeight="1" spans="1:30">
      <c r="A8" s="65" t="s">
        <v>35</v>
      </c>
      <c r="B8" s="61">
        <v>0</v>
      </c>
      <c r="C8" s="62">
        <v>96377</v>
      </c>
      <c r="D8" s="62">
        <f>SUM(D9:D18)</f>
        <v>138.24</v>
      </c>
      <c r="E8" s="62">
        <v>0.4</v>
      </c>
      <c r="F8" s="62">
        <f t="shared" si="0"/>
        <v>0</v>
      </c>
      <c r="G8" s="62">
        <v>14.6150223089794</v>
      </c>
      <c r="H8" s="63">
        <f>SUM(H9:H18)</f>
        <v>0.0382519418723372</v>
      </c>
      <c r="I8" s="62">
        <f>SUM(I9:I18)</f>
        <v>18012</v>
      </c>
      <c r="J8" s="62">
        <v>0.3</v>
      </c>
      <c r="K8" s="62">
        <f t="shared" si="2"/>
        <v>0</v>
      </c>
      <c r="L8" s="62">
        <v>1817.2493028444</v>
      </c>
      <c r="M8" s="63">
        <f>SUM(M9:M18)</f>
        <v>0.0299289390141201</v>
      </c>
      <c r="N8" s="62">
        <f>SUM(N9:N18)</f>
        <v>587</v>
      </c>
      <c r="O8" s="62">
        <v>0.1</v>
      </c>
      <c r="P8" s="62">
        <f t="shared" si="3"/>
        <v>0</v>
      </c>
      <c r="Q8" s="62">
        <v>58.5271890686001</v>
      </c>
      <c r="R8" s="63">
        <f>SUM(R9:R18)</f>
        <v>0.0101246673670719</v>
      </c>
      <c r="S8" s="62">
        <f>SUM(S9:S18)</f>
        <v>260</v>
      </c>
      <c r="T8" s="62">
        <v>0.1</v>
      </c>
      <c r="U8" s="62">
        <f t="shared" si="5"/>
        <v>0</v>
      </c>
      <c r="V8" s="62">
        <v>15.3763245956497</v>
      </c>
      <c r="W8" s="63">
        <f>SUM(W9:W18)</f>
        <v>0.0179453930485405</v>
      </c>
      <c r="X8" s="62">
        <v>0.1</v>
      </c>
      <c r="Y8" s="77">
        <v>0</v>
      </c>
      <c r="Z8" s="62">
        <v>6453</v>
      </c>
      <c r="AA8" s="63">
        <f>SUM(AA9:AA18)</f>
        <v>0.0116225011622501</v>
      </c>
      <c r="AB8" s="63">
        <f t="shared" si="8"/>
        <v>0.10787344246432</v>
      </c>
      <c r="AC8" s="62">
        <f t="shared" si="9"/>
        <v>10396.5187643838</v>
      </c>
      <c r="AD8" s="81">
        <f t="shared" si="10"/>
        <v>10396.5187643838</v>
      </c>
    </row>
    <row r="9" s="48" customFormat="1" ht="24.75" customHeight="1" spans="1:30">
      <c r="A9" s="66" t="s">
        <v>36</v>
      </c>
      <c r="B9" s="67">
        <v>0.00808700501952036</v>
      </c>
      <c r="C9" s="68">
        <v>96377</v>
      </c>
      <c r="D9" s="68">
        <v>78.38</v>
      </c>
      <c r="E9" s="68">
        <v>0.4</v>
      </c>
      <c r="F9" s="68">
        <f t="shared" si="0"/>
        <v>0.633859453430006</v>
      </c>
      <c r="G9" s="68">
        <v>14.6150223089794</v>
      </c>
      <c r="H9" s="69">
        <f>F9/G9*0.4</f>
        <v>0.0173481624599524</v>
      </c>
      <c r="I9" s="68">
        <v>10247</v>
      </c>
      <c r="J9" s="68">
        <v>0.3</v>
      </c>
      <c r="K9" s="68">
        <f t="shared" si="2"/>
        <v>82.8675404350251</v>
      </c>
      <c r="L9" s="68">
        <v>1817.2493028444</v>
      </c>
      <c r="M9" s="68">
        <f t="shared" ref="M9:M59" si="11">K9/L9*0.3</f>
        <v>0.0136801604994954</v>
      </c>
      <c r="N9" s="68">
        <v>328</v>
      </c>
      <c r="O9" s="68">
        <v>0.1</v>
      </c>
      <c r="P9" s="68">
        <f t="shared" si="3"/>
        <v>2.65253764640268</v>
      </c>
      <c r="Q9" s="68">
        <v>58.5271890686001</v>
      </c>
      <c r="R9" s="68">
        <f t="shared" si="4"/>
        <v>0.00453214597969778</v>
      </c>
      <c r="S9" s="78">
        <v>132</v>
      </c>
      <c r="T9" s="68">
        <v>0.1</v>
      </c>
      <c r="U9" s="68">
        <f t="shared" si="5"/>
        <v>1.06748466257669</v>
      </c>
      <c r="V9" s="68">
        <v>15.3763245956497</v>
      </c>
      <c r="W9" s="68">
        <f t="shared" si="6"/>
        <v>0.00694239157047126</v>
      </c>
      <c r="X9" s="68">
        <v>0.1</v>
      </c>
      <c r="Y9" s="78">
        <v>45</v>
      </c>
      <c r="Z9" s="68">
        <v>6453</v>
      </c>
      <c r="AA9" s="68">
        <f t="shared" si="7"/>
        <v>0.000697350069735007</v>
      </c>
      <c r="AB9" s="69">
        <f t="shared" si="8"/>
        <v>0.0432002105793519</v>
      </c>
      <c r="AC9" s="62">
        <f t="shared" si="9"/>
        <v>4163.50669500619</v>
      </c>
      <c r="AD9" s="82">
        <f t="shared" si="10"/>
        <v>4163.50669500619</v>
      </c>
    </row>
    <row r="10" s="48" customFormat="1" ht="24.75" customHeight="1" spans="1:30">
      <c r="A10" s="66" t="s">
        <v>37</v>
      </c>
      <c r="B10" s="67">
        <v>0.00446179587283882</v>
      </c>
      <c r="C10" s="68">
        <v>96377</v>
      </c>
      <c r="D10" s="68">
        <v>5.25</v>
      </c>
      <c r="E10" s="68">
        <v>0.4</v>
      </c>
      <c r="F10" s="68">
        <f t="shared" si="0"/>
        <v>0.0234244283324038</v>
      </c>
      <c r="G10" s="68">
        <v>14.6150223089794</v>
      </c>
      <c r="H10" s="69">
        <f t="shared" si="1"/>
        <v>0.000641105510130135</v>
      </c>
      <c r="I10" s="68">
        <v>745</v>
      </c>
      <c r="J10" s="68">
        <v>0.3</v>
      </c>
      <c r="K10" s="68">
        <f t="shared" si="2"/>
        <v>3.32403792526492</v>
      </c>
      <c r="L10" s="68">
        <v>1817.2493028444</v>
      </c>
      <c r="M10" s="68">
        <f t="shared" si="11"/>
        <v>0.00054874770127501</v>
      </c>
      <c r="N10" s="68">
        <v>24</v>
      </c>
      <c r="O10" s="68">
        <v>0.1</v>
      </c>
      <c r="P10" s="68">
        <f t="shared" si="3"/>
        <v>0.107083100948132</v>
      </c>
      <c r="Q10" s="68">
        <v>58.5271890686001</v>
      </c>
      <c r="R10" s="68">
        <f t="shared" si="4"/>
        <v>0.000182963000021441</v>
      </c>
      <c r="S10" s="78">
        <v>4</v>
      </c>
      <c r="T10" s="68">
        <v>0.1</v>
      </c>
      <c r="U10" s="68">
        <f t="shared" si="5"/>
        <v>0.0178471834913553</v>
      </c>
      <c r="V10" s="68">
        <v>15.3763245956497</v>
      </c>
      <c r="W10" s="68">
        <f t="shared" si="6"/>
        <v>0.000116069242557513</v>
      </c>
      <c r="X10" s="68">
        <v>0.1</v>
      </c>
      <c r="Y10" s="78">
        <v>45</v>
      </c>
      <c r="Z10" s="68">
        <v>6453</v>
      </c>
      <c r="AA10" s="68">
        <f t="shared" si="7"/>
        <v>0.000697350069735007</v>
      </c>
      <c r="AB10" s="69">
        <f t="shared" si="8"/>
        <v>0.00218623552371911</v>
      </c>
      <c r="AC10" s="62">
        <f t="shared" si="9"/>
        <v>210.702821069476</v>
      </c>
      <c r="AD10" s="82">
        <f t="shared" si="10"/>
        <v>210.702821069476</v>
      </c>
    </row>
    <row r="11" s="48" customFormat="1" ht="24.75" customHeight="1" spans="1:30">
      <c r="A11" s="66" t="s">
        <v>38</v>
      </c>
      <c r="B11" s="67">
        <v>0.0135248187395427</v>
      </c>
      <c r="C11" s="68">
        <v>96377</v>
      </c>
      <c r="D11" s="68">
        <v>3.91</v>
      </c>
      <c r="E11" s="68">
        <v>0.4</v>
      </c>
      <c r="F11" s="68">
        <f t="shared" si="0"/>
        <v>0.0528820412716118</v>
      </c>
      <c r="G11" s="68">
        <v>14.6150223089794</v>
      </c>
      <c r="H11" s="69">
        <f t="shared" si="1"/>
        <v>0.00144733385016105</v>
      </c>
      <c r="I11" s="68">
        <v>476</v>
      </c>
      <c r="J11" s="68">
        <v>0.3</v>
      </c>
      <c r="K11" s="68">
        <f t="shared" si="2"/>
        <v>6.43781372002231</v>
      </c>
      <c r="L11" s="68">
        <v>1817.2493028444</v>
      </c>
      <c r="M11" s="68">
        <f t="shared" si="11"/>
        <v>0.00106278434829152</v>
      </c>
      <c r="N11" s="68">
        <v>18</v>
      </c>
      <c r="O11" s="68">
        <v>0.1</v>
      </c>
      <c r="P11" s="68">
        <f t="shared" si="3"/>
        <v>0.243446737311768</v>
      </c>
      <c r="Q11" s="68">
        <v>58.5271890686001</v>
      </c>
      <c r="R11" s="68">
        <f t="shared" si="4"/>
        <v>0.000415954945361245</v>
      </c>
      <c r="S11" s="78">
        <v>6</v>
      </c>
      <c r="T11" s="68">
        <v>0.1</v>
      </c>
      <c r="U11" s="68">
        <f t="shared" si="5"/>
        <v>0.081148912437256</v>
      </c>
      <c r="V11" s="68">
        <v>15.3763245956497</v>
      </c>
      <c r="W11" s="68">
        <f t="shared" si="6"/>
        <v>0.000527752337253693</v>
      </c>
      <c r="X11" s="68">
        <v>0.1</v>
      </c>
      <c r="Y11" s="78">
        <v>45</v>
      </c>
      <c r="Z11" s="68">
        <v>6453</v>
      </c>
      <c r="AA11" s="68">
        <f t="shared" si="7"/>
        <v>0.000697350069735007</v>
      </c>
      <c r="AB11" s="69">
        <f t="shared" si="8"/>
        <v>0.00415117555080251</v>
      </c>
      <c r="AC11" s="62">
        <f t="shared" si="9"/>
        <v>400.077846059693</v>
      </c>
      <c r="AD11" s="82">
        <f t="shared" si="10"/>
        <v>400.077846059693</v>
      </c>
    </row>
    <row r="12" s="48" customFormat="1" ht="24.75" customHeight="1" spans="1:30">
      <c r="A12" s="66" t="s">
        <v>39</v>
      </c>
      <c r="B12" s="67">
        <v>0.0138036809815951</v>
      </c>
      <c r="C12" s="68">
        <v>96377</v>
      </c>
      <c r="D12" s="68">
        <v>4.71</v>
      </c>
      <c r="E12" s="68">
        <v>0.4</v>
      </c>
      <c r="F12" s="68">
        <f t="shared" si="0"/>
        <v>0.0650153374233129</v>
      </c>
      <c r="G12" s="68">
        <v>14.6150223089794</v>
      </c>
      <c r="H12" s="69">
        <f t="shared" si="1"/>
        <v>0.00177941123999155</v>
      </c>
      <c r="I12" s="68">
        <v>418</v>
      </c>
      <c r="J12" s="68">
        <v>0.3</v>
      </c>
      <c r="K12" s="68">
        <f t="shared" si="2"/>
        <v>5.76993865030675</v>
      </c>
      <c r="L12" s="68">
        <v>1817.2493028444</v>
      </c>
      <c r="M12" s="68">
        <f t="shared" si="11"/>
        <v>0.00095252841334574</v>
      </c>
      <c r="N12" s="68">
        <v>17</v>
      </c>
      <c r="O12" s="68">
        <v>0.1</v>
      </c>
      <c r="P12" s="68">
        <f t="shared" si="3"/>
        <v>0.234662576687117</v>
      </c>
      <c r="Q12" s="68">
        <v>58.5271890686001</v>
      </c>
      <c r="R12" s="68">
        <f t="shared" si="4"/>
        <v>0.000400946261765736</v>
      </c>
      <c r="S12" s="78">
        <v>15</v>
      </c>
      <c r="T12" s="68">
        <v>0.1</v>
      </c>
      <c r="U12" s="68">
        <f t="shared" si="5"/>
        <v>0.207055214723926</v>
      </c>
      <c r="V12" s="68">
        <v>15.3763245956497</v>
      </c>
      <c r="W12" s="68">
        <f t="shared" si="6"/>
        <v>0.00134658457185865</v>
      </c>
      <c r="X12" s="68">
        <v>0.1</v>
      </c>
      <c r="Y12" s="78">
        <v>95</v>
      </c>
      <c r="Z12" s="68">
        <v>6453</v>
      </c>
      <c r="AA12" s="68">
        <f t="shared" si="7"/>
        <v>0.00147218348055168</v>
      </c>
      <c r="AB12" s="69">
        <f t="shared" si="8"/>
        <v>0.00595165396751336</v>
      </c>
      <c r="AC12" s="62">
        <f t="shared" si="9"/>
        <v>573.602554427035</v>
      </c>
      <c r="AD12" s="82">
        <f t="shared" si="10"/>
        <v>573.602554427035</v>
      </c>
    </row>
    <row r="13" s="48" customFormat="1" ht="24.75" customHeight="1" spans="1:30">
      <c r="A13" s="66" t="s">
        <v>40</v>
      </c>
      <c r="B13" s="67">
        <v>0.0146402677077524</v>
      </c>
      <c r="C13" s="68">
        <v>96377</v>
      </c>
      <c r="D13" s="68">
        <v>9.43</v>
      </c>
      <c r="E13" s="68">
        <v>0.4</v>
      </c>
      <c r="F13" s="68">
        <f t="shared" si="0"/>
        <v>0.138057724484105</v>
      </c>
      <c r="G13" s="68">
        <v>14.6150223089794</v>
      </c>
      <c r="H13" s="69">
        <f t="shared" si="1"/>
        <v>0.00377851560032948</v>
      </c>
      <c r="I13" s="68">
        <v>1034</v>
      </c>
      <c r="J13" s="68">
        <v>0.3</v>
      </c>
      <c r="K13" s="68">
        <f t="shared" si="2"/>
        <v>15.138036809816</v>
      </c>
      <c r="L13" s="68">
        <v>1817.2493028444</v>
      </c>
      <c r="M13" s="68">
        <f t="shared" si="11"/>
        <v>0.00249905779896929</v>
      </c>
      <c r="N13" s="68">
        <v>29</v>
      </c>
      <c r="O13" s="68">
        <v>0.1</v>
      </c>
      <c r="P13" s="68">
        <f t="shared" si="3"/>
        <v>0.424567763524819</v>
      </c>
      <c r="Q13" s="68">
        <v>58.5271890686001</v>
      </c>
      <c r="R13" s="68">
        <f t="shared" si="4"/>
        <v>0.00072541970711626</v>
      </c>
      <c r="S13" s="78">
        <v>19</v>
      </c>
      <c r="T13" s="68">
        <v>0.1</v>
      </c>
      <c r="U13" s="68">
        <f t="shared" si="5"/>
        <v>0.278165086447295</v>
      </c>
      <c r="V13" s="68">
        <v>15.3763245956497</v>
      </c>
      <c r="W13" s="68">
        <f t="shared" si="6"/>
        <v>0.00180904796017374</v>
      </c>
      <c r="X13" s="68">
        <v>0.1</v>
      </c>
      <c r="Y13" s="78">
        <v>45</v>
      </c>
      <c r="Z13" s="68">
        <v>6453</v>
      </c>
      <c r="AA13" s="68">
        <f t="shared" si="7"/>
        <v>0.000697350069735007</v>
      </c>
      <c r="AB13" s="69">
        <f t="shared" si="8"/>
        <v>0.00950939113632378</v>
      </c>
      <c r="AC13" s="62">
        <f t="shared" si="9"/>
        <v>916.486589545477</v>
      </c>
      <c r="AD13" s="82">
        <f t="shared" si="10"/>
        <v>916.486589545477</v>
      </c>
    </row>
    <row r="14" s="48" customFormat="1" ht="24.75" customHeight="1" spans="1:30">
      <c r="A14" s="66" t="s">
        <v>41</v>
      </c>
      <c r="B14" s="67">
        <v>0.0129670942554378</v>
      </c>
      <c r="C14" s="68">
        <v>96377</v>
      </c>
      <c r="D14" s="68">
        <v>5.51</v>
      </c>
      <c r="E14" s="68">
        <v>0.4</v>
      </c>
      <c r="F14" s="68">
        <f t="shared" si="0"/>
        <v>0.0714486893474624</v>
      </c>
      <c r="G14" s="68">
        <v>14.6150223089794</v>
      </c>
      <c r="H14" s="69">
        <f t="shared" si="1"/>
        <v>0.00195548628902372</v>
      </c>
      <c r="I14" s="68">
        <v>918</v>
      </c>
      <c r="J14" s="68">
        <v>0.3</v>
      </c>
      <c r="K14" s="68">
        <f t="shared" si="2"/>
        <v>11.9037925264919</v>
      </c>
      <c r="L14" s="68">
        <v>1817.2493028444</v>
      </c>
      <c r="M14" s="68">
        <f t="shared" si="11"/>
        <v>0.00196513365136966</v>
      </c>
      <c r="N14" s="68">
        <v>37</v>
      </c>
      <c r="O14" s="68">
        <v>0.1</v>
      </c>
      <c r="P14" s="68">
        <f t="shared" si="3"/>
        <v>0.479782487451199</v>
      </c>
      <c r="Q14" s="68">
        <v>58.5271890686001</v>
      </c>
      <c r="R14" s="68">
        <f t="shared" si="4"/>
        <v>0.000819760004002316</v>
      </c>
      <c r="S14" s="78">
        <v>20</v>
      </c>
      <c r="T14" s="68">
        <v>0.1</v>
      </c>
      <c r="U14" s="68">
        <f t="shared" si="5"/>
        <v>0.259341885108756</v>
      </c>
      <c r="V14" s="68">
        <v>15.3763245956497</v>
      </c>
      <c r="W14" s="68">
        <f t="shared" si="6"/>
        <v>0.00168663118091386</v>
      </c>
      <c r="X14" s="68">
        <v>0.1</v>
      </c>
      <c r="Y14" s="78">
        <v>95</v>
      </c>
      <c r="Z14" s="68">
        <v>6453</v>
      </c>
      <c r="AA14" s="68">
        <f t="shared" si="7"/>
        <v>0.00147218348055168</v>
      </c>
      <c r="AB14" s="69">
        <f t="shared" si="8"/>
        <v>0.00789919460586124</v>
      </c>
      <c r="AC14" s="62">
        <f t="shared" si="9"/>
        <v>761.300678529089</v>
      </c>
      <c r="AD14" s="82">
        <f t="shared" si="10"/>
        <v>761.300678529089</v>
      </c>
    </row>
    <row r="15" s="48" customFormat="1" ht="24.75" customHeight="1" spans="1:30">
      <c r="A15" s="66" t="s">
        <v>42</v>
      </c>
      <c r="B15" s="67">
        <v>0.0133853876185165</v>
      </c>
      <c r="C15" s="68">
        <v>96377</v>
      </c>
      <c r="D15" s="68">
        <v>4.97</v>
      </c>
      <c r="E15" s="68">
        <v>0.4</v>
      </c>
      <c r="F15" s="68">
        <f t="shared" si="0"/>
        <v>0.0665253764640268</v>
      </c>
      <c r="G15" s="68">
        <v>14.6150223089794</v>
      </c>
      <c r="H15" s="69">
        <f t="shared" si="1"/>
        <v>0.00182073964876958</v>
      </c>
      <c r="I15" s="68">
        <v>652</v>
      </c>
      <c r="J15" s="68">
        <v>0.3</v>
      </c>
      <c r="K15" s="68">
        <f t="shared" si="2"/>
        <v>8.72727272727273</v>
      </c>
      <c r="L15" s="68">
        <v>1817.2493028444</v>
      </c>
      <c r="M15" s="68">
        <f t="shared" si="11"/>
        <v>0.00144073893113278</v>
      </c>
      <c r="N15" s="68">
        <v>29</v>
      </c>
      <c r="O15" s="68">
        <v>0.1</v>
      </c>
      <c r="P15" s="68">
        <f t="shared" si="3"/>
        <v>0.388176240936977</v>
      </c>
      <c r="Q15" s="68">
        <v>58.5271890686001</v>
      </c>
      <c r="R15" s="68">
        <f t="shared" si="4"/>
        <v>0.000663240875077723</v>
      </c>
      <c r="S15" s="78">
        <v>27</v>
      </c>
      <c r="T15" s="68">
        <v>0.1</v>
      </c>
      <c r="U15" s="68">
        <f t="shared" si="5"/>
        <v>0.361405465699944</v>
      </c>
      <c r="V15" s="68">
        <v>15.3763245956497</v>
      </c>
      <c r="W15" s="68">
        <f t="shared" si="6"/>
        <v>0.00235040216178964</v>
      </c>
      <c r="X15" s="68">
        <v>0.1</v>
      </c>
      <c r="Y15" s="78">
        <v>95</v>
      </c>
      <c r="Z15" s="68">
        <v>6453</v>
      </c>
      <c r="AA15" s="68">
        <f t="shared" si="7"/>
        <v>0.00147218348055168</v>
      </c>
      <c r="AB15" s="69">
        <f t="shared" si="8"/>
        <v>0.00774730509732141</v>
      </c>
      <c r="AC15" s="62">
        <f t="shared" si="9"/>
        <v>746.662023364545</v>
      </c>
      <c r="AD15" s="82">
        <f t="shared" si="10"/>
        <v>746.662023364545</v>
      </c>
    </row>
    <row r="16" s="48" customFormat="1" ht="24.75" customHeight="1" spans="1:30">
      <c r="A16" s="66" t="s">
        <v>43</v>
      </c>
      <c r="B16" s="67">
        <v>0.0135248187395427</v>
      </c>
      <c r="C16" s="68">
        <v>96377</v>
      </c>
      <c r="D16" s="68">
        <v>15.79</v>
      </c>
      <c r="E16" s="68">
        <v>0.4</v>
      </c>
      <c r="F16" s="68">
        <f t="shared" si="0"/>
        <v>0.213556887897379</v>
      </c>
      <c r="G16" s="68">
        <v>14.6150223089794</v>
      </c>
      <c r="H16" s="69">
        <f t="shared" si="1"/>
        <v>0.00584485971714654</v>
      </c>
      <c r="I16" s="68">
        <v>2683</v>
      </c>
      <c r="J16" s="68">
        <v>0.3</v>
      </c>
      <c r="K16" s="68">
        <f t="shared" si="2"/>
        <v>36.287088678193</v>
      </c>
      <c r="L16" s="68">
        <v>1817.2493028444</v>
      </c>
      <c r="M16" s="68">
        <f t="shared" si="11"/>
        <v>0.00599044203039105</v>
      </c>
      <c r="N16" s="68">
        <v>65</v>
      </c>
      <c r="O16" s="68">
        <v>0.1</v>
      </c>
      <c r="P16" s="68">
        <f t="shared" si="3"/>
        <v>0.879113218070273</v>
      </c>
      <c r="Q16" s="68">
        <v>58.5271890686001</v>
      </c>
      <c r="R16" s="68">
        <f t="shared" si="4"/>
        <v>0.00150205952491561</v>
      </c>
      <c r="S16" s="78">
        <v>15</v>
      </c>
      <c r="T16" s="68">
        <v>0.1</v>
      </c>
      <c r="U16" s="68">
        <f t="shared" si="5"/>
        <v>0.20287228109314</v>
      </c>
      <c r="V16" s="68">
        <v>15.3763245956497</v>
      </c>
      <c r="W16" s="68">
        <f t="shared" si="6"/>
        <v>0.00131938084313423</v>
      </c>
      <c r="X16" s="68">
        <v>0.1</v>
      </c>
      <c r="Y16" s="78">
        <v>95</v>
      </c>
      <c r="Z16" s="68">
        <v>6453</v>
      </c>
      <c r="AA16" s="68">
        <f t="shared" si="7"/>
        <v>0.00147218348055168</v>
      </c>
      <c r="AB16" s="69">
        <f t="shared" si="8"/>
        <v>0.0161289255961391</v>
      </c>
      <c r="AC16" s="62">
        <f t="shared" si="9"/>
        <v>1554.4574621791</v>
      </c>
      <c r="AD16" s="82">
        <f t="shared" si="10"/>
        <v>1554.4574621791</v>
      </c>
    </row>
    <row r="17" s="48" customFormat="1" ht="24.75" customHeight="1" spans="1:30">
      <c r="A17" s="66" t="s">
        <v>44</v>
      </c>
      <c r="B17" s="67">
        <v>0.0129670942554378</v>
      </c>
      <c r="C17" s="68">
        <v>96377</v>
      </c>
      <c r="D17" s="68">
        <v>6.21</v>
      </c>
      <c r="E17" s="68">
        <v>0.4</v>
      </c>
      <c r="F17" s="68">
        <f t="shared" si="0"/>
        <v>0.0805256553262688</v>
      </c>
      <c r="G17" s="68">
        <v>14.6150223089794</v>
      </c>
      <c r="H17" s="69">
        <f t="shared" si="1"/>
        <v>0.00220391467419915</v>
      </c>
      <c r="I17" s="68">
        <v>549</v>
      </c>
      <c r="J17" s="68">
        <v>0.3</v>
      </c>
      <c r="K17" s="68">
        <f t="shared" si="2"/>
        <v>7.11893474623536</v>
      </c>
      <c r="L17" s="68">
        <v>1817.2493028444</v>
      </c>
      <c r="M17" s="68">
        <f t="shared" si="11"/>
        <v>0.00117522698758382</v>
      </c>
      <c r="N17" s="68">
        <v>23</v>
      </c>
      <c r="O17" s="68">
        <v>0.1</v>
      </c>
      <c r="P17" s="68">
        <f t="shared" si="3"/>
        <v>0.29824316787507</v>
      </c>
      <c r="Q17" s="68">
        <v>58.5271890686001</v>
      </c>
      <c r="R17" s="68">
        <f t="shared" si="4"/>
        <v>0.000509580543028466</v>
      </c>
      <c r="S17" s="78">
        <v>13</v>
      </c>
      <c r="T17" s="68">
        <v>0.1</v>
      </c>
      <c r="U17" s="68">
        <f t="shared" si="5"/>
        <v>0.168572225320692</v>
      </c>
      <c r="V17" s="68">
        <v>15.3763245956497</v>
      </c>
      <c r="W17" s="68">
        <f t="shared" si="6"/>
        <v>0.00109631026759401</v>
      </c>
      <c r="X17" s="68">
        <v>0.1</v>
      </c>
      <c r="Y17" s="78">
        <v>95</v>
      </c>
      <c r="Z17" s="68">
        <v>6453</v>
      </c>
      <c r="AA17" s="68">
        <f t="shared" si="7"/>
        <v>0.00147218348055168</v>
      </c>
      <c r="AB17" s="69">
        <f t="shared" si="8"/>
        <v>0.00645721595295712</v>
      </c>
      <c r="AC17" s="62">
        <f t="shared" si="9"/>
        <v>622.327101898149</v>
      </c>
      <c r="AD17" s="82">
        <f t="shared" si="10"/>
        <v>622.327101898149</v>
      </c>
    </row>
    <row r="18" s="48" customFormat="1" ht="24.75" customHeight="1" spans="1:30">
      <c r="A18" s="66" t="s">
        <v>45</v>
      </c>
      <c r="B18" s="67">
        <v>0.0128276631344116</v>
      </c>
      <c r="C18" s="68">
        <v>96377</v>
      </c>
      <c r="D18" s="68">
        <v>4.08</v>
      </c>
      <c r="E18" s="68">
        <v>0.4</v>
      </c>
      <c r="F18" s="68">
        <f t="shared" si="0"/>
        <v>0.0523368655883993</v>
      </c>
      <c r="G18" s="68">
        <v>14.6150223089794</v>
      </c>
      <c r="H18" s="69">
        <f t="shared" si="1"/>
        <v>0.00143241288263362</v>
      </c>
      <c r="I18" s="73">
        <v>290</v>
      </c>
      <c r="J18" s="68">
        <v>0.3</v>
      </c>
      <c r="K18" s="68">
        <f t="shared" si="2"/>
        <v>3.72002230897936</v>
      </c>
      <c r="L18" s="68">
        <v>1817.2493028444</v>
      </c>
      <c r="M18" s="68">
        <f t="shared" si="11"/>
        <v>0.000614118652265824</v>
      </c>
      <c r="N18" s="68">
        <v>17</v>
      </c>
      <c r="O18" s="68">
        <v>0.1</v>
      </c>
      <c r="P18" s="68">
        <f t="shared" si="3"/>
        <v>0.218070273284997</v>
      </c>
      <c r="Q18" s="68">
        <v>58.5271890686001</v>
      </c>
      <c r="R18" s="68">
        <f t="shared" si="4"/>
        <v>0.00037259652608533</v>
      </c>
      <c r="S18" s="78">
        <v>9</v>
      </c>
      <c r="T18" s="68">
        <v>0.1</v>
      </c>
      <c r="U18" s="68">
        <f t="shared" si="5"/>
        <v>0.115448968209704</v>
      </c>
      <c r="V18" s="68">
        <v>15.3763245956497</v>
      </c>
      <c r="W18" s="68">
        <f t="shared" si="6"/>
        <v>0.000750822912793914</v>
      </c>
      <c r="X18" s="68">
        <v>0.1</v>
      </c>
      <c r="Y18" s="78">
        <v>95</v>
      </c>
      <c r="Z18" s="68">
        <v>6453</v>
      </c>
      <c r="AA18" s="68">
        <f t="shared" si="7"/>
        <v>0.00147218348055168</v>
      </c>
      <c r="AB18" s="69">
        <f t="shared" si="8"/>
        <v>0.00464213445433037</v>
      </c>
      <c r="AC18" s="62">
        <f t="shared" si="9"/>
        <v>447.394992304998</v>
      </c>
      <c r="AD18" s="82">
        <f t="shared" si="10"/>
        <v>447.394992304998</v>
      </c>
    </row>
    <row r="19" ht="24.75" customHeight="1" spans="1:30">
      <c r="A19" s="65" t="s">
        <v>46</v>
      </c>
      <c r="B19" s="61">
        <v>0</v>
      </c>
      <c r="C19" s="62">
        <v>96377</v>
      </c>
      <c r="D19" s="62">
        <f>SUM(D20:D22)</f>
        <v>49.39</v>
      </c>
      <c r="E19" s="62">
        <v>0.4</v>
      </c>
      <c r="F19" s="62">
        <f t="shared" si="0"/>
        <v>0</v>
      </c>
      <c r="G19" s="62">
        <v>14.6150223089794</v>
      </c>
      <c r="H19" s="63">
        <f>SUM(H20:H22)</f>
        <v>0.0139011518338193</v>
      </c>
      <c r="I19" s="62">
        <f>SUM(I20:I22)</f>
        <v>5549</v>
      </c>
      <c r="J19" s="62">
        <v>0.3</v>
      </c>
      <c r="K19" s="62">
        <f t="shared" si="2"/>
        <v>0</v>
      </c>
      <c r="L19" s="62">
        <v>1817.2493028444</v>
      </c>
      <c r="M19" s="63">
        <f>SUM(M20:M22)</f>
        <v>0.00946394132205229</v>
      </c>
      <c r="N19" s="62">
        <f>SUM(N20:N22)</f>
        <v>154</v>
      </c>
      <c r="O19" s="62">
        <v>0.1</v>
      </c>
      <c r="P19" s="62">
        <f t="shared" si="3"/>
        <v>0</v>
      </c>
      <c r="Q19" s="62">
        <v>58.5271890686001</v>
      </c>
      <c r="R19" s="63">
        <f>SUM(R20:R22)</f>
        <v>0.00263676365135066</v>
      </c>
      <c r="S19" s="62">
        <f>SUM(S20:S22)</f>
        <v>18</v>
      </c>
      <c r="T19" s="62">
        <v>0.1</v>
      </c>
      <c r="U19" s="62">
        <f t="shared" si="5"/>
        <v>0</v>
      </c>
      <c r="V19" s="62">
        <v>15.3763245956497</v>
      </c>
      <c r="W19" s="63">
        <f>SUM(W20:W22)</f>
        <v>0.00125409189419563</v>
      </c>
      <c r="X19" s="62">
        <v>0.1</v>
      </c>
      <c r="Y19" s="77">
        <v>0</v>
      </c>
      <c r="Z19" s="62">
        <v>6453</v>
      </c>
      <c r="AA19" s="63">
        <f>SUM(AA20:AA22)</f>
        <v>0.00457151712381838</v>
      </c>
      <c r="AB19" s="63">
        <f>SUM(AB20:AB22)</f>
        <v>0.0318274658252363</v>
      </c>
      <c r="AC19" s="62">
        <f t="shared" si="9"/>
        <v>3067.4356738388</v>
      </c>
      <c r="AD19" s="81">
        <f t="shared" si="10"/>
        <v>3067.4356738388</v>
      </c>
    </row>
    <row r="20" s="48" customFormat="1" ht="24.75" customHeight="1" spans="1:30">
      <c r="A20" s="70" t="s">
        <v>47</v>
      </c>
      <c r="B20" s="67">
        <v>0.00766871165644172</v>
      </c>
      <c r="C20" s="68">
        <v>96377</v>
      </c>
      <c r="D20" s="68">
        <v>21.3</v>
      </c>
      <c r="E20" s="68">
        <v>0.4</v>
      </c>
      <c r="F20" s="68">
        <f t="shared" si="0"/>
        <v>0.163343558282209</v>
      </c>
      <c r="G20" s="68">
        <v>14.6150223089794</v>
      </c>
      <c r="H20" s="69">
        <f t="shared" si="1"/>
        <v>0.0044705661018896</v>
      </c>
      <c r="I20" s="68">
        <v>2323</v>
      </c>
      <c r="J20" s="68">
        <v>0.3</v>
      </c>
      <c r="K20" s="68">
        <f t="shared" si="2"/>
        <v>17.8144171779141</v>
      </c>
      <c r="L20" s="68">
        <v>1817.2493028444</v>
      </c>
      <c r="M20" s="68">
        <f t="shared" si="11"/>
        <v>0.00294088716666953</v>
      </c>
      <c r="N20" s="68">
        <v>74</v>
      </c>
      <c r="O20" s="68">
        <v>0.1</v>
      </c>
      <c r="P20" s="68">
        <f t="shared" si="3"/>
        <v>0.567484662576687</v>
      </c>
      <c r="Q20" s="68">
        <v>58.5271890686001</v>
      </c>
      <c r="R20" s="68">
        <f t="shared" si="4"/>
        <v>0.000969608606884459</v>
      </c>
      <c r="S20" s="78">
        <v>7</v>
      </c>
      <c r="T20" s="68">
        <v>0.1</v>
      </c>
      <c r="U20" s="68">
        <f t="shared" si="5"/>
        <v>0.053680981595092</v>
      </c>
      <c r="V20" s="68">
        <v>15.3763245956497</v>
      </c>
      <c r="W20" s="68">
        <f t="shared" si="6"/>
        <v>0.00034911451863002</v>
      </c>
      <c r="X20" s="68">
        <v>0.1</v>
      </c>
      <c r="Y20" s="78">
        <v>95</v>
      </c>
      <c r="Z20" s="68">
        <v>6453</v>
      </c>
      <c r="AA20" s="68">
        <f t="shared" si="7"/>
        <v>0.00147218348055168</v>
      </c>
      <c r="AB20" s="69">
        <f t="shared" si="8"/>
        <v>0.0102023598746253</v>
      </c>
      <c r="AC20" s="62">
        <f t="shared" si="9"/>
        <v>983.272837636762</v>
      </c>
      <c r="AD20" s="82">
        <f t="shared" si="10"/>
        <v>983.272837636762</v>
      </c>
    </row>
    <row r="21" s="48" customFormat="1" ht="24.75" customHeight="1" spans="1:30">
      <c r="A21" s="70" t="s">
        <v>48</v>
      </c>
      <c r="B21" s="67">
        <v>0.0105967651979922</v>
      </c>
      <c r="C21" s="68">
        <v>96377</v>
      </c>
      <c r="D21" s="68">
        <v>9.4</v>
      </c>
      <c r="E21" s="68">
        <v>0.4</v>
      </c>
      <c r="F21" s="68">
        <f t="shared" si="0"/>
        <v>0.0996095928611266</v>
      </c>
      <c r="G21" s="68">
        <v>14.6150223089794</v>
      </c>
      <c r="H21" s="69">
        <f t="shared" si="1"/>
        <v>0.00272622485974386</v>
      </c>
      <c r="I21" s="68">
        <v>1103</v>
      </c>
      <c r="J21" s="68">
        <v>0.3</v>
      </c>
      <c r="K21" s="68">
        <f t="shared" si="2"/>
        <v>11.6882320133854</v>
      </c>
      <c r="L21" s="68">
        <v>1817.2493028444</v>
      </c>
      <c r="M21" s="68">
        <f t="shared" si="11"/>
        <v>0.00192954791537255</v>
      </c>
      <c r="N21" s="68">
        <v>29</v>
      </c>
      <c r="O21" s="68">
        <v>0.1</v>
      </c>
      <c r="P21" s="68">
        <f t="shared" si="3"/>
        <v>0.307306190741774</v>
      </c>
      <c r="Q21" s="68">
        <v>58.5271890686001</v>
      </c>
      <c r="R21" s="68">
        <f t="shared" si="4"/>
        <v>0.000525065692769864</v>
      </c>
      <c r="S21" s="78">
        <v>2</v>
      </c>
      <c r="T21" s="68">
        <v>0.1</v>
      </c>
      <c r="U21" s="68">
        <f t="shared" si="5"/>
        <v>0.0211935303959844</v>
      </c>
      <c r="V21" s="68">
        <v>15.3763245956497</v>
      </c>
      <c r="W21" s="68">
        <f t="shared" si="6"/>
        <v>0.000137832225537047</v>
      </c>
      <c r="X21" s="68">
        <v>0.1</v>
      </c>
      <c r="Y21" s="78">
        <v>100</v>
      </c>
      <c r="Z21" s="68">
        <v>6453</v>
      </c>
      <c r="AA21" s="68">
        <f t="shared" si="7"/>
        <v>0.00154966682163335</v>
      </c>
      <c r="AB21" s="69">
        <f t="shared" si="8"/>
        <v>0.00686833751505666</v>
      </c>
      <c r="AC21" s="62">
        <f t="shared" si="9"/>
        <v>661.949764688616</v>
      </c>
      <c r="AD21" s="82">
        <f t="shared" si="10"/>
        <v>661.949764688616</v>
      </c>
    </row>
    <row r="22" s="48" customFormat="1" ht="24.75" customHeight="1" spans="1:30">
      <c r="A22" s="70" t="s">
        <v>49</v>
      </c>
      <c r="B22" s="67">
        <v>0.013106525376464</v>
      </c>
      <c r="C22" s="68">
        <v>96377</v>
      </c>
      <c r="D22" s="68">
        <v>18.69</v>
      </c>
      <c r="E22" s="68">
        <v>0.4</v>
      </c>
      <c r="F22" s="68">
        <f t="shared" si="0"/>
        <v>0.244960959286113</v>
      </c>
      <c r="G22" s="68">
        <v>14.6150223089794</v>
      </c>
      <c r="H22" s="69">
        <f t="shared" si="1"/>
        <v>0.00670436087218588</v>
      </c>
      <c r="I22" s="68">
        <v>2123</v>
      </c>
      <c r="J22" s="68">
        <v>0.3</v>
      </c>
      <c r="K22" s="68">
        <f t="shared" si="2"/>
        <v>27.8251533742331</v>
      </c>
      <c r="L22" s="68">
        <v>1817.2493028444</v>
      </c>
      <c r="M22" s="68">
        <f t="shared" si="11"/>
        <v>0.00459350624001021</v>
      </c>
      <c r="N22" s="68">
        <v>51</v>
      </c>
      <c r="O22" s="68">
        <v>0.1</v>
      </c>
      <c r="P22" s="68">
        <f t="shared" si="3"/>
        <v>0.668432794199665</v>
      </c>
      <c r="Q22" s="68">
        <v>58.5271890686001</v>
      </c>
      <c r="R22" s="68">
        <f t="shared" si="4"/>
        <v>0.00114208935169634</v>
      </c>
      <c r="S22" s="78">
        <v>9</v>
      </c>
      <c r="T22" s="68">
        <v>0.1</v>
      </c>
      <c r="U22" s="68">
        <f t="shared" si="5"/>
        <v>0.117958728388176</v>
      </c>
      <c r="V22" s="68">
        <v>15.3763245956497</v>
      </c>
      <c r="W22" s="68">
        <f t="shared" si="6"/>
        <v>0.000767145150028564</v>
      </c>
      <c r="X22" s="68">
        <v>0.1</v>
      </c>
      <c r="Y22" s="78">
        <v>100</v>
      </c>
      <c r="Z22" s="68">
        <v>6453</v>
      </c>
      <c r="AA22" s="68">
        <f t="shared" si="7"/>
        <v>0.00154966682163335</v>
      </c>
      <c r="AB22" s="69">
        <f t="shared" si="8"/>
        <v>0.0147567684355543</v>
      </c>
      <c r="AC22" s="62">
        <f t="shared" si="9"/>
        <v>1422.21307151342</v>
      </c>
      <c r="AD22" s="82">
        <f t="shared" si="10"/>
        <v>1422.21307151342</v>
      </c>
    </row>
    <row r="23" ht="24.75" customHeight="1" spans="1:30">
      <c r="A23" s="65" t="s">
        <v>50</v>
      </c>
      <c r="B23" s="61">
        <v>0</v>
      </c>
      <c r="C23" s="62">
        <v>96377</v>
      </c>
      <c r="D23" s="62">
        <f>SUM(D24:D30)</f>
        <v>98.41</v>
      </c>
      <c r="E23" s="62">
        <v>0.4</v>
      </c>
      <c r="F23" s="62">
        <f t="shared" si="0"/>
        <v>0</v>
      </c>
      <c r="G23" s="62">
        <v>14.6150223089794</v>
      </c>
      <c r="H23" s="63">
        <f>SUM(H24:H30)</f>
        <v>0.0280484805513202</v>
      </c>
      <c r="I23" s="62">
        <f>SUM(I24:I30)</f>
        <v>10253</v>
      </c>
      <c r="J23" s="62">
        <v>0.3</v>
      </c>
      <c r="K23" s="62">
        <f t="shared" si="2"/>
        <v>0</v>
      </c>
      <c r="L23" s="62">
        <v>1817.2493028444</v>
      </c>
      <c r="M23" s="63">
        <f>SUM(M24:M30)</f>
        <v>0.0176974356172859</v>
      </c>
      <c r="N23" s="62">
        <f>SUM(N24:N30)</f>
        <v>295</v>
      </c>
      <c r="O23" s="62">
        <v>0.1</v>
      </c>
      <c r="P23" s="62">
        <f t="shared" si="3"/>
        <v>0</v>
      </c>
      <c r="Q23" s="62">
        <v>58.5271890686001</v>
      </c>
      <c r="R23" s="63">
        <f>SUM(R24:R30)</f>
        <v>0.00527209790426366</v>
      </c>
      <c r="S23" s="62">
        <f>SUM(S24:S30)</f>
        <v>22</v>
      </c>
      <c r="T23" s="62">
        <v>0.1</v>
      </c>
      <c r="U23" s="62">
        <f t="shared" si="5"/>
        <v>0</v>
      </c>
      <c r="V23" s="62">
        <v>15.3763245956497</v>
      </c>
      <c r="W23" s="63">
        <f>SUM(W24:W30)</f>
        <v>0.00140552598409489</v>
      </c>
      <c r="X23" s="62">
        <v>0.1</v>
      </c>
      <c r="Y23" s="77">
        <v>0</v>
      </c>
      <c r="Z23" s="62">
        <v>6453</v>
      </c>
      <c r="AA23" s="63">
        <f>SUM(AA24:AA30)</f>
        <v>0.0103052843638618</v>
      </c>
      <c r="AB23" s="63">
        <f>SUM(AB24:AB30)</f>
        <v>0.0627288244208264</v>
      </c>
      <c r="AC23" s="62">
        <f t="shared" si="9"/>
        <v>6045.61591120599</v>
      </c>
      <c r="AD23" s="81">
        <f t="shared" si="10"/>
        <v>6045.61591120599</v>
      </c>
    </row>
    <row r="24" s="48" customFormat="1" ht="24.75" customHeight="1" spans="1:30">
      <c r="A24" s="66" t="s">
        <v>51</v>
      </c>
      <c r="B24" s="67">
        <v>0.010457334076966</v>
      </c>
      <c r="C24" s="68">
        <v>96377</v>
      </c>
      <c r="D24" s="68">
        <v>27.89</v>
      </c>
      <c r="E24" s="68">
        <v>0.4</v>
      </c>
      <c r="F24" s="68">
        <f t="shared" si="0"/>
        <v>0.291655047406581</v>
      </c>
      <c r="G24" s="68">
        <v>14.6150223089794</v>
      </c>
      <c r="H24" s="69">
        <f t="shared" si="1"/>
        <v>0.00798233601675422</v>
      </c>
      <c r="I24" s="68">
        <v>3271</v>
      </c>
      <c r="J24" s="68">
        <v>0.3</v>
      </c>
      <c r="K24" s="68">
        <f t="shared" si="2"/>
        <v>34.2059397657557</v>
      </c>
      <c r="L24" s="68">
        <v>1817.2493028444</v>
      </c>
      <c r="M24" s="68">
        <f t="shared" si="11"/>
        <v>0.00564687625064143</v>
      </c>
      <c r="N24" s="68">
        <v>92</v>
      </c>
      <c r="O24" s="68">
        <v>0.1</v>
      </c>
      <c r="P24" s="68">
        <f t="shared" si="3"/>
        <v>0.96207473508087</v>
      </c>
      <c r="Q24" s="68">
        <v>58.5271890686001</v>
      </c>
      <c r="R24" s="68">
        <f t="shared" si="4"/>
        <v>0.00164380820331763</v>
      </c>
      <c r="S24" s="78">
        <v>6</v>
      </c>
      <c r="T24" s="68">
        <v>0.1</v>
      </c>
      <c r="U24" s="68">
        <f t="shared" si="5"/>
        <v>0.0627440044617959</v>
      </c>
      <c r="V24" s="68">
        <v>15.3763245956497</v>
      </c>
      <c r="W24" s="68">
        <f t="shared" si="6"/>
        <v>0.000408055930866257</v>
      </c>
      <c r="X24" s="68">
        <v>0.1</v>
      </c>
      <c r="Y24" s="78">
        <v>95</v>
      </c>
      <c r="Z24" s="68">
        <v>6453</v>
      </c>
      <c r="AA24" s="68">
        <f t="shared" si="7"/>
        <v>0.00147218348055168</v>
      </c>
      <c r="AB24" s="69">
        <f t="shared" si="8"/>
        <v>0.0171532598821312</v>
      </c>
      <c r="AC24" s="62">
        <f t="shared" si="9"/>
        <v>1653.17972766016</v>
      </c>
      <c r="AD24" s="82">
        <f t="shared" si="10"/>
        <v>1653.17972766016</v>
      </c>
    </row>
    <row r="25" s="48" customFormat="1" ht="24.75" customHeight="1" spans="1:30">
      <c r="A25" s="70" t="s">
        <v>52</v>
      </c>
      <c r="B25" s="67">
        <v>0.0108756274400446</v>
      </c>
      <c r="C25" s="68">
        <v>96377</v>
      </c>
      <c r="D25" s="68">
        <v>10.2</v>
      </c>
      <c r="E25" s="68">
        <v>0.4</v>
      </c>
      <c r="F25" s="68">
        <f t="shared" si="0"/>
        <v>0.110931399888455</v>
      </c>
      <c r="G25" s="68">
        <v>14.6150223089794</v>
      </c>
      <c r="H25" s="69">
        <f t="shared" si="1"/>
        <v>0.00303609252297342</v>
      </c>
      <c r="I25" s="68">
        <v>1200</v>
      </c>
      <c r="J25" s="68">
        <v>0.3</v>
      </c>
      <c r="K25" s="68">
        <f t="shared" si="2"/>
        <v>13.0507529280535</v>
      </c>
      <c r="L25" s="68">
        <v>1817.2493028444</v>
      </c>
      <c r="M25" s="68">
        <f t="shared" si="11"/>
        <v>0.00215447922983813</v>
      </c>
      <c r="N25" s="68">
        <v>50</v>
      </c>
      <c r="O25" s="68">
        <v>0.1</v>
      </c>
      <c r="P25" s="68">
        <f t="shared" si="3"/>
        <v>0.543781372002231</v>
      </c>
      <c r="Q25" s="68">
        <v>58.5271890686001</v>
      </c>
      <c r="R25" s="68">
        <f t="shared" si="4"/>
        <v>0.00092910898448388</v>
      </c>
      <c r="S25" s="78">
        <v>1</v>
      </c>
      <c r="T25" s="68">
        <v>0.1</v>
      </c>
      <c r="U25" s="68">
        <f t="shared" si="5"/>
        <v>0.0108756274400446</v>
      </c>
      <c r="V25" s="68">
        <v>15.3763245956497</v>
      </c>
      <c r="W25" s="68">
        <f t="shared" si="6"/>
        <v>7.07296946834846e-5</v>
      </c>
      <c r="X25" s="68">
        <v>0.1</v>
      </c>
      <c r="Y25" s="78">
        <v>95</v>
      </c>
      <c r="Z25" s="68">
        <v>6453</v>
      </c>
      <c r="AA25" s="68">
        <f t="shared" si="7"/>
        <v>0.00147218348055168</v>
      </c>
      <c r="AB25" s="69">
        <f t="shared" si="8"/>
        <v>0.0076625939125306</v>
      </c>
      <c r="AC25" s="62">
        <f t="shared" si="9"/>
        <v>738.497813507961</v>
      </c>
      <c r="AD25" s="82">
        <f t="shared" si="10"/>
        <v>738.497813507961</v>
      </c>
    </row>
    <row r="26" s="48" customFormat="1" ht="24.75" customHeight="1" spans="1:30">
      <c r="A26" s="70" t="s">
        <v>53</v>
      </c>
      <c r="B26" s="67">
        <v>0.00934188510875627</v>
      </c>
      <c r="C26" s="68">
        <v>96377</v>
      </c>
      <c r="D26" s="68">
        <v>10.9</v>
      </c>
      <c r="E26" s="68">
        <v>0.4</v>
      </c>
      <c r="F26" s="68">
        <f t="shared" si="0"/>
        <v>0.101826547685443</v>
      </c>
      <c r="G26" s="68">
        <v>14.6150223089794</v>
      </c>
      <c r="H26" s="69">
        <f t="shared" si="1"/>
        <v>0.0027869009169526</v>
      </c>
      <c r="I26" s="68">
        <v>657</v>
      </c>
      <c r="J26" s="68">
        <v>0.3</v>
      </c>
      <c r="K26" s="68">
        <f t="shared" si="2"/>
        <v>6.13761851645287</v>
      </c>
      <c r="L26" s="68">
        <v>1817.2493028444</v>
      </c>
      <c r="M26" s="68">
        <f t="shared" si="11"/>
        <v>0.00101322672241714</v>
      </c>
      <c r="N26" s="68">
        <v>24</v>
      </c>
      <c r="O26" s="68">
        <v>0.1</v>
      </c>
      <c r="P26" s="68">
        <f t="shared" si="3"/>
        <v>0.224205242610151</v>
      </c>
      <c r="Q26" s="68">
        <v>58.5271890686001</v>
      </c>
      <c r="R26" s="68">
        <f t="shared" si="4"/>
        <v>0.000383078781294892</v>
      </c>
      <c r="S26" s="78">
        <v>2</v>
      </c>
      <c r="T26" s="68">
        <v>0.1</v>
      </c>
      <c r="U26" s="68">
        <f t="shared" si="5"/>
        <v>0.0186837702175125</v>
      </c>
      <c r="V26" s="68">
        <v>15.3763245956497</v>
      </c>
      <c r="W26" s="68">
        <f t="shared" si="6"/>
        <v>0.000121509988302397</v>
      </c>
      <c r="X26" s="68">
        <v>0.1</v>
      </c>
      <c r="Y26" s="78">
        <v>95</v>
      </c>
      <c r="Z26" s="68">
        <v>6453</v>
      </c>
      <c r="AA26" s="68">
        <f t="shared" si="7"/>
        <v>0.00147218348055168</v>
      </c>
      <c r="AB26" s="69">
        <f t="shared" si="8"/>
        <v>0.00577689988951871</v>
      </c>
      <c r="AC26" s="62">
        <f t="shared" si="9"/>
        <v>556.760280652145</v>
      </c>
      <c r="AD26" s="82">
        <f t="shared" si="10"/>
        <v>556.760280652145</v>
      </c>
    </row>
    <row r="27" s="48" customFormat="1" ht="24.75" customHeight="1" spans="1:30">
      <c r="A27" s="70" t="s">
        <v>54</v>
      </c>
      <c r="B27" s="67">
        <v>0.0115727830451757</v>
      </c>
      <c r="C27" s="68">
        <v>96377</v>
      </c>
      <c r="D27" s="68">
        <v>28.5</v>
      </c>
      <c r="E27" s="68">
        <v>0.4</v>
      </c>
      <c r="F27" s="68">
        <f t="shared" si="0"/>
        <v>0.329824316787507</v>
      </c>
      <c r="G27" s="68">
        <v>14.6150223089794</v>
      </c>
      <c r="H27" s="69">
        <f t="shared" si="1"/>
        <v>0.00902699454888591</v>
      </c>
      <c r="I27" s="68">
        <v>2852</v>
      </c>
      <c r="J27" s="68">
        <v>0.3</v>
      </c>
      <c r="K27" s="68">
        <f t="shared" si="2"/>
        <v>33.005577244841</v>
      </c>
      <c r="L27" s="68">
        <v>1817.2493028444</v>
      </c>
      <c r="M27" s="68">
        <f t="shared" si="11"/>
        <v>0.0054487148009654</v>
      </c>
      <c r="N27" s="68">
        <v>64</v>
      </c>
      <c r="O27" s="68">
        <v>0.1</v>
      </c>
      <c r="P27" s="68">
        <f t="shared" si="3"/>
        <v>0.740658114891244</v>
      </c>
      <c r="Q27" s="68">
        <v>58.5271890686001</v>
      </c>
      <c r="R27" s="68">
        <f t="shared" si="4"/>
        <v>0.00126549408348163</v>
      </c>
      <c r="S27" s="78">
        <v>1</v>
      </c>
      <c r="T27" s="68">
        <v>0.1</v>
      </c>
      <c r="U27" s="68">
        <f t="shared" si="5"/>
        <v>0.0115727830451757</v>
      </c>
      <c r="V27" s="68">
        <v>15.3763245956497</v>
      </c>
      <c r="W27" s="68">
        <f t="shared" si="6"/>
        <v>7.52636494708875e-5</v>
      </c>
      <c r="X27" s="68">
        <v>0.1</v>
      </c>
      <c r="Y27" s="78">
        <v>95</v>
      </c>
      <c r="Z27" s="68">
        <v>6453</v>
      </c>
      <c r="AA27" s="68">
        <f t="shared" si="7"/>
        <v>0.00147218348055168</v>
      </c>
      <c r="AB27" s="69">
        <f t="shared" si="8"/>
        <v>0.0172886505633555</v>
      </c>
      <c r="AC27" s="62">
        <f t="shared" si="9"/>
        <v>1666.22827534451</v>
      </c>
      <c r="AD27" s="82">
        <f t="shared" si="10"/>
        <v>1666.22827534451</v>
      </c>
    </row>
    <row r="28" s="48" customFormat="1" ht="24.75" customHeight="1" spans="1:30">
      <c r="A28" s="70" t="s">
        <v>55</v>
      </c>
      <c r="B28" s="67">
        <v>0.0100390407138873</v>
      </c>
      <c r="C28" s="68">
        <v>96377</v>
      </c>
      <c r="D28" s="68">
        <v>10.84</v>
      </c>
      <c r="E28" s="68">
        <v>0.4</v>
      </c>
      <c r="F28" s="68">
        <f t="shared" si="0"/>
        <v>0.108823201338539</v>
      </c>
      <c r="G28" s="68">
        <v>14.6150223089794</v>
      </c>
      <c r="H28" s="69">
        <f t="shared" si="1"/>
        <v>0.00297839302706171</v>
      </c>
      <c r="I28" s="68">
        <v>1187</v>
      </c>
      <c r="J28" s="68">
        <v>0.3</v>
      </c>
      <c r="K28" s="68">
        <f t="shared" si="2"/>
        <v>11.9163413273843</v>
      </c>
      <c r="L28" s="68">
        <v>1817.2493028444</v>
      </c>
      <c r="M28" s="68">
        <f t="shared" si="11"/>
        <v>0.00196720526601373</v>
      </c>
      <c r="N28" s="68">
        <v>35</v>
      </c>
      <c r="O28" s="68">
        <v>0.1</v>
      </c>
      <c r="P28" s="68">
        <f t="shared" si="3"/>
        <v>0.351366424986057</v>
      </c>
      <c r="Q28" s="68">
        <v>58.5271890686001</v>
      </c>
      <c r="R28" s="68">
        <f t="shared" si="4"/>
        <v>0.000600347343820353</v>
      </c>
      <c r="S28" s="78">
        <v>5</v>
      </c>
      <c r="T28" s="68">
        <v>0.1</v>
      </c>
      <c r="U28" s="68">
        <f t="shared" si="5"/>
        <v>0.0501952035694367</v>
      </c>
      <c r="V28" s="68">
        <v>15.3763245956497</v>
      </c>
      <c r="W28" s="68">
        <f t="shared" si="6"/>
        <v>0.000326444744693006</v>
      </c>
      <c r="X28" s="68">
        <v>0.1</v>
      </c>
      <c r="Y28" s="78">
        <v>95</v>
      </c>
      <c r="Z28" s="68">
        <v>6453</v>
      </c>
      <c r="AA28" s="68">
        <f t="shared" si="7"/>
        <v>0.00147218348055168</v>
      </c>
      <c r="AB28" s="69">
        <f t="shared" si="8"/>
        <v>0.00734457386214049</v>
      </c>
      <c r="AC28" s="62">
        <f t="shared" si="9"/>
        <v>707.847995111514</v>
      </c>
      <c r="AD28" s="82">
        <f t="shared" si="10"/>
        <v>707.847995111514</v>
      </c>
    </row>
    <row r="29" s="48" customFormat="1" ht="24.75" customHeight="1" spans="1:30">
      <c r="A29" s="70" t="s">
        <v>56</v>
      </c>
      <c r="B29" s="67">
        <v>0.00766871165644172</v>
      </c>
      <c r="C29" s="68">
        <v>96377</v>
      </c>
      <c r="D29" s="68">
        <v>8.48</v>
      </c>
      <c r="E29" s="68">
        <v>0.4</v>
      </c>
      <c r="F29" s="68">
        <f t="shared" si="0"/>
        <v>0.0650306748466258</v>
      </c>
      <c r="G29" s="68">
        <v>14.6150223089794</v>
      </c>
      <c r="H29" s="69">
        <f t="shared" si="1"/>
        <v>0.00177983101145652</v>
      </c>
      <c r="I29" s="68">
        <v>886</v>
      </c>
      <c r="J29" s="68">
        <v>0.3</v>
      </c>
      <c r="K29" s="68">
        <f t="shared" si="2"/>
        <v>6.79447852760736</v>
      </c>
      <c r="L29" s="68">
        <v>1817.2493028444</v>
      </c>
      <c r="M29" s="68">
        <f t="shared" si="11"/>
        <v>0.00112166424006423</v>
      </c>
      <c r="N29" s="68">
        <v>18</v>
      </c>
      <c r="O29" s="68">
        <v>0.1</v>
      </c>
      <c r="P29" s="68">
        <f t="shared" si="3"/>
        <v>0.138036809815951</v>
      </c>
      <c r="Q29" s="68">
        <v>58.5271890686001</v>
      </c>
      <c r="R29" s="68">
        <f t="shared" si="4"/>
        <v>0.000235850742215139</v>
      </c>
      <c r="S29" s="78">
        <v>4</v>
      </c>
      <c r="T29" s="68">
        <v>0.1</v>
      </c>
      <c r="U29" s="68">
        <f t="shared" si="5"/>
        <v>0.0306748466257669</v>
      </c>
      <c r="V29" s="68">
        <v>15.3763245956497</v>
      </c>
      <c r="W29" s="68">
        <f t="shared" si="6"/>
        <v>0.000199494010645726</v>
      </c>
      <c r="X29" s="68">
        <v>0.1</v>
      </c>
      <c r="Y29" s="78">
        <v>95</v>
      </c>
      <c r="Z29" s="68">
        <v>6453</v>
      </c>
      <c r="AA29" s="68">
        <f t="shared" si="7"/>
        <v>0.00147218348055168</v>
      </c>
      <c r="AB29" s="69">
        <f t="shared" si="8"/>
        <v>0.00480902348493329</v>
      </c>
      <c r="AC29" s="62">
        <f t="shared" si="9"/>
        <v>463.479256407416</v>
      </c>
      <c r="AD29" s="82">
        <f t="shared" si="10"/>
        <v>463.479256407416</v>
      </c>
    </row>
    <row r="30" s="48" customFormat="1" ht="24.75" customHeight="1" spans="1:30">
      <c r="A30" s="70" t="s">
        <v>57</v>
      </c>
      <c r="B30" s="67">
        <v>0.010457334076966</v>
      </c>
      <c r="C30" s="68">
        <v>96377</v>
      </c>
      <c r="D30" s="68">
        <v>1.6</v>
      </c>
      <c r="E30" s="68">
        <v>0.4</v>
      </c>
      <c r="F30" s="68">
        <f t="shared" si="0"/>
        <v>0.0167317345231456</v>
      </c>
      <c r="G30" s="68">
        <v>14.6150223089794</v>
      </c>
      <c r="H30" s="69">
        <f t="shared" si="1"/>
        <v>0.00045793250723581</v>
      </c>
      <c r="I30" s="68">
        <v>200</v>
      </c>
      <c r="J30" s="68">
        <v>0.3</v>
      </c>
      <c r="K30" s="68">
        <f t="shared" si="2"/>
        <v>2.0914668153932</v>
      </c>
      <c r="L30" s="68">
        <v>1817.2493028444</v>
      </c>
      <c r="M30" s="68">
        <f t="shared" si="11"/>
        <v>0.000345269107345853</v>
      </c>
      <c r="N30" s="68">
        <v>12</v>
      </c>
      <c r="O30" s="68">
        <v>0.1</v>
      </c>
      <c r="P30" s="68">
        <f t="shared" si="3"/>
        <v>0.125488008923592</v>
      </c>
      <c r="Q30" s="68">
        <v>58.5271890686001</v>
      </c>
      <c r="R30" s="68">
        <f t="shared" si="4"/>
        <v>0.000214409765650126</v>
      </c>
      <c r="S30" s="78">
        <v>3</v>
      </c>
      <c r="T30" s="68">
        <v>0.1</v>
      </c>
      <c r="U30" s="68">
        <f t="shared" si="5"/>
        <v>0.0313720022308979</v>
      </c>
      <c r="V30" s="68">
        <v>15.3763245956497</v>
      </c>
      <c r="W30" s="68">
        <f t="shared" si="6"/>
        <v>0.000204027965433129</v>
      </c>
      <c r="X30" s="68">
        <v>0.1</v>
      </c>
      <c r="Y30" s="78">
        <v>95</v>
      </c>
      <c r="Z30" s="68">
        <v>6453</v>
      </c>
      <c r="AA30" s="68">
        <f t="shared" si="7"/>
        <v>0.00147218348055168</v>
      </c>
      <c r="AB30" s="69">
        <f t="shared" si="8"/>
        <v>0.0026938228262166</v>
      </c>
      <c r="AC30" s="62">
        <f t="shared" si="9"/>
        <v>259.622562522277</v>
      </c>
      <c r="AD30" s="82">
        <f t="shared" si="10"/>
        <v>259.622562522277</v>
      </c>
    </row>
    <row r="31" ht="24.75" customHeight="1" spans="1:30">
      <c r="A31" s="64" t="s">
        <v>58</v>
      </c>
      <c r="B31" s="61">
        <v>0</v>
      </c>
      <c r="C31" s="62">
        <v>96377</v>
      </c>
      <c r="D31" s="62">
        <f>SUM(D32:D35)</f>
        <v>78.18</v>
      </c>
      <c r="E31" s="62">
        <v>0.4</v>
      </c>
      <c r="F31" s="62">
        <f t="shared" si="0"/>
        <v>0</v>
      </c>
      <c r="G31" s="62">
        <v>14.6150223089794</v>
      </c>
      <c r="H31" s="63">
        <f>SUM(H32:H32)</f>
        <v>0.00384877007914791</v>
      </c>
      <c r="I31" s="62">
        <f>SUM(I32:I35)</f>
        <v>22101</v>
      </c>
      <c r="J31" s="62">
        <v>0.3</v>
      </c>
      <c r="K31" s="62">
        <f t="shared" si="2"/>
        <v>0</v>
      </c>
      <c r="L31" s="62">
        <v>1817.2493028444</v>
      </c>
      <c r="M31" s="63">
        <f>SUM(M32:M32)</f>
        <v>0.0189999287978374</v>
      </c>
      <c r="N31" s="62">
        <f>SUM(N32:N35)</f>
        <v>721</v>
      </c>
      <c r="O31" s="62">
        <v>0.1</v>
      </c>
      <c r="P31" s="62">
        <f t="shared" si="3"/>
        <v>0</v>
      </c>
      <c r="Q31" s="62">
        <v>58.5271890686001</v>
      </c>
      <c r="R31" s="63">
        <f>SUM(R32:R32)</f>
        <v>0.00552319556314725</v>
      </c>
      <c r="S31" s="62">
        <f>SUM(S32:S35)</f>
        <v>139</v>
      </c>
      <c r="T31" s="62">
        <v>0.1</v>
      </c>
      <c r="U31" s="62">
        <f t="shared" si="5"/>
        <v>0</v>
      </c>
      <c r="V31" s="62">
        <v>15.3763245956497</v>
      </c>
      <c r="W31" s="63">
        <f>SUM(W32:W32)</f>
        <v>0.00330071908522928</v>
      </c>
      <c r="X31" s="62">
        <v>0.1</v>
      </c>
      <c r="Y31" s="77">
        <v>0</v>
      </c>
      <c r="Z31" s="62">
        <v>6453</v>
      </c>
      <c r="AA31" s="63">
        <f>SUM(AA32:AA32)</f>
        <v>0.00147218348055168</v>
      </c>
      <c r="AB31" s="63">
        <f>SUM(AB32:AB35)</f>
        <v>0.0720768978271944</v>
      </c>
      <c r="AC31" s="62">
        <f t="shared" si="9"/>
        <v>6946.55518189152</v>
      </c>
      <c r="AD31" s="81">
        <f t="shared" si="10"/>
        <v>6946.55518189152</v>
      </c>
    </row>
    <row r="32" s="48" customFormat="1" ht="24.75" customHeight="1" spans="1:30">
      <c r="A32" s="66" t="s">
        <v>59</v>
      </c>
      <c r="B32" s="67">
        <v>0.00780814277746793</v>
      </c>
      <c r="C32" s="68">
        <v>96377</v>
      </c>
      <c r="D32" s="68">
        <v>18.01</v>
      </c>
      <c r="E32" s="68">
        <v>0.4</v>
      </c>
      <c r="F32" s="68">
        <f t="shared" si="0"/>
        <v>0.140624651422197</v>
      </c>
      <c r="G32" s="68">
        <v>14.6150223089794</v>
      </c>
      <c r="H32" s="69">
        <f t="shared" si="1"/>
        <v>0.00384877007914791</v>
      </c>
      <c r="I32" s="68">
        <v>14740</v>
      </c>
      <c r="J32" s="68">
        <v>0.3</v>
      </c>
      <c r="K32" s="68">
        <f t="shared" si="2"/>
        <v>115.092024539877</v>
      </c>
      <c r="L32" s="68">
        <v>1817.2493028444</v>
      </c>
      <c r="M32" s="68">
        <f t="shared" si="11"/>
        <v>0.0189999287978374</v>
      </c>
      <c r="N32" s="68">
        <v>414</v>
      </c>
      <c r="O32" s="68">
        <v>0.1</v>
      </c>
      <c r="P32" s="68">
        <f t="shared" si="3"/>
        <v>3.23257110987172</v>
      </c>
      <c r="Q32" s="68">
        <v>58.5271890686001</v>
      </c>
      <c r="R32" s="68">
        <f t="shared" si="4"/>
        <v>0.00552319556314725</v>
      </c>
      <c r="S32" s="78">
        <v>65</v>
      </c>
      <c r="T32" s="68">
        <v>0.1</v>
      </c>
      <c r="U32" s="68">
        <f t="shared" si="5"/>
        <v>0.507529280535416</v>
      </c>
      <c r="V32" s="68">
        <v>15.3763245956497</v>
      </c>
      <c r="W32" s="68">
        <f t="shared" si="6"/>
        <v>0.00330071908522928</v>
      </c>
      <c r="X32" s="68">
        <v>0.1</v>
      </c>
      <c r="Y32" s="78">
        <v>95</v>
      </c>
      <c r="Z32" s="68">
        <v>6453</v>
      </c>
      <c r="AA32" s="68">
        <f t="shared" si="7"/>
        <v>0.00147218348055168</v>
      </c>
      <c r="AB32" s="69">
        <f t="shared" si="8"/>
        <v>0.0331447970059135</v>
      </c>
      <c r="AC32" s="62">
        <f t="shared" si="9"/>
        <v>3194.39610103893</v>
      </c>
      <c r="AD32" s="82">
        <f t="shared" si="10"/>
        <v>3194.39610103893</v>
      </c>
    </row>
    <row r="33" s="48" customFormat="1" ht="24.75" customHeight="1" spans="1:30">
      <c r="A33" s="66" t="s">
        <v>60</v>
      </c>
      <c r="B33" s="67">
        <v>0.00920245398773006</v>
      </c>
      <c r="C33" s="68">
        <v>96377</v>
      </c>
      <c r="D33" s="68">
        <v>53.09</v>
      </c>
      <c r="E33" s="68">
        <v>0.4</v>
      </c>
      <c r="F33" s="68">
        <f t="shared" si="0"/>
        <v>0.488558282208589</v>
      </c>
      <c r="G33" s="68">
        <v>14.6150223089794</v>
      </c>
      <c r="H33" s="69">
        <f t="shared" si="1"/>
        <v>0.0133714002450321</v>
      </c>
      <c r="I33" s="68">
        <v>6590</v>
      </c>
      <c r="J33" s="68">
        <v>0.3</v>
      </c>
      <c r="K33" s="68">
        <f t="shared" si="2"/>
        <v>60.6441717791411</v>
      </c>
      <c r="L33" s="68">
        <v>1817.2493028444</v>
      </c>
      <c r="M33" s="68">
        <f t="shared" si="11"/>
        <v>0.0100114230366004</v>
      </c>
      <c r="N33" s="68">
        <v>275</v>
      </c>
      <c r="O33" s="68">
        <v>0.1</v>
      </c>
      <c r="P33" s="68">
        <f t="shared" si="3"/>
        <v>2.53067484662577</v>
      </c>
      <c r="Q33" s="68">
        <v>58.5271890686001</v>
      </c>
      <c r="R33" s="68">
        <f t="shared" si="4"/>
        <v>0.00432393027394421</v>
      </c>
      <c r="S33" s="78">
        <v>68</v>
      </c>
      <c r="T33" s="68">
        <v>0.1</v>
      </c>
      <c r="U33" s="68">
        <f t="shared" si="5"/>
        <v>0.625766871165644</v>
      </c>
      <c r="V33" s="68">
        <v>15.3763245956497</v>
      </c>
      <c r="W33" s="68">
        <f t="shared" si="6"/>
        <v>0.00406967781717281</v>
      </c>
      <c r="X33" s="68">
        <v>0.1</v>
      </c>
      <c r="Y33" s="78">
        <v>95</v>
      </c>
      <c r="Z33" s="68">
        <v>6453</v>
      </c>
      <c r="AA33" s="68">
        <f t="shared" si="7"/>
        <v>0.00147218348055168</v>
      </c>
      <c r="AB33" s="69">
        <f t="shared" si="8"/>
        <v>0.0332486148533011</v>
      </c>
      <c r="AC33" s="62">
        <f t="shared" si="9"/>
        <v>3204.4017537166</v>
      </c>
      <c r="AD33" s="82">
        <f t="shared" si="10"/>
        <v>3204.4017537166</v>
      </c>
    </row>
    <row r="34" s="48" customFormat="1" ht="24.75" customHeight="1" spans="1:30">
      <c r="A34" s="66" t="s">
        <v>61</v>
      </c>
      <c r="B34" s="67">
        <v>0.0100390407138873</v>
      </c>
      <c r="C34" s="68">
        <v>96377</v>
      </c>
      <c r="D34" s="68">
        <v>3.66</v>
      </c>
      <c r="E34" s="68">
        <v>0.4</v>
      </c>
      <c r="F34" s="68">
        <f t="shared" si="0"/>
        <v>0.0367428890128277</v>
      </c>
      <c r="G34" s="68">
        <v>14.6150223089794</v>
      </c>
      <c r="H34" s="69">
        <f t="shared" si="1"/>
        <v>0.00100561978588984</v>
      </c>
      <c r="I34" s="68">
        <v>485</v>
      </c>
      <c r="J34" s="68">
        <v>0.3</v>
      </c>
      <c r="K34" s="68">
        <f t="shared" si="2"/>
        <v>4.86893474623536</v>
      </c>
      <c r="L34" s="68">
        <v>1817.2493028444</v>
      </c>
      <c r="M34" s="68">
        <f t="shared" si="11"/>
        <v>0.000803786481901146</v>
      </c>
      <c r="N34" s="68">
        <v>24</v>
      </c>
      <c r="O34" s="68">
        <v>0.1</v>
      </c>
      <c r="P34" s="68">
        <f t="shared" si="3"/>
        <v>0.240936977133296</v>
      </c>
      <c r="Q34" s="68">
        <v>58.5271890686001</v>
      </c>
      <c r="R34" s="68">
        <f t="shared" si="4"/>
        <v>0.000411666750048242</v>
      </c>
      <c r="S34" s="78">
        <v>4</v>
      </c>
      <c r="T34" s="68">
        <v>0.1</v>
      </c>
      <c r="U34" s="68">
        <f t="shared" si="5"/>
        <v>0.0401561628555494</v>
      </c>
      <c r="V34" s="68">
        <v>15.3763245956497</v>
      </c>
      <c r="W34" s="68">
        <f t="shared" si="6"/>
        <v>0.000261155795754405</v>
      </c>
      <c r="X34" s="68">
        <v>0.1</v>
      </c>
      <c r="Y34" s="78">
        <v>95</v>
      </c>
      <c r="Z34" s="68">
        <v>6453</v>
      </c>
      <c r="AA34" s="68">
        <f t="shared" si="7"/>
        <v>0.00147218348055168</v>
      </c>
      <c r="AB34" s="69">
        <f t="shared" si="8"/>
        <v>0.00395441229414531</v>
      </c>
      <c r="AC34" s="62">
        <f t="shared" si="9"/>
        <v>381.114393672843</v>
      </c>
      <c r="AD34" s="82">
        <f t="shared" si="10"/>
        <v>381.114393672843</v>
      </c>
    </row>
    <row r="35" s="48" customFormat="1" ht="24.75" customHeight="1" spans="1:30">
      <c r="A35" s="66" t="s">
        <v>62</v>
      </c>
      <c r="B35" s="67">
        <v>0.00153374233128834</v>
      </c>
      <c r="C35" s="68">
        <v>96377</v>
      </c>
      <c r="D35" s="68">
        <v>3.42</v>
      </c>
      <c r="E35" s="68">
        <v>0.4</v>
      </c>
      <c r="F35" s="68">
        <f t="shared" si="0"/>
        <v>0.00524539877300613</v>
      </c>
      <c r="G35" s="68">
        <v>14.6150223089794</v>
      </c>
      <c r="H35" s="69">
        <f t="shared" si="1"/>
        <v>0.000143561841018427</v>
      </c>
      <c r="I35" s="68">
        <v>286</v>
      </c>
      <c r="J35" s="68">
        <v>0.3</v>
      </c>
      <c r="K35" s="68">
        <f t="shared" si="2"/>
        <v>0.438650306748466</v>
      </c>
      <c r="L35" s="68">
        <v>1817.2493028444</v>
      </c>
      <c r="M35" s="68">
        <f t="shared" si="11"/>
        <v>7.24144407806703e-5</v>
      </c>
      <c r="N35" s="68">
        <v>8</v>
      </c>
      <c r="O35" s="68">
        <v>0.1</v>
      </c>
      <c r="P35" s="68">
        <f t="shared" si="3"/>
        <v>0.0122699386503067</v>
      </c>
      <c r="Q35" s="68">
        <v>58.5271890686001</v>
      </c>
      <c r="R35" s="68">
        <f t="shared" si="4"/>
        <v>2.09645104191234e-5</v>
      </c>
      <c r="S35" s="78">
        <v>2</v>
      </c>
      <c r="T35" s="68">
        <v>0.1</v>
      </c>
      <c r="U35" s="68">
        <f t="shared" si="5"/>
        <v>0.00306748466257669</v>
      </c>
      <c r="V35" s="68">
        <v>15.3763245956497</v>
      </c>
      <c r="W35" s="68">
        <f t="shared" si="6"/>
        <v>1.99494010645726e-5</v>
      </c>
      <c r="X35" s="68">
        <v>0.1</v>
      </c>
      <c r="Y35" s="78">
        <v>95</v>
      </c>
      <c r="Z35" s="68">
        <v>6453</v>
      </c>
      <c r="AA35" s="68">
        <f t="shared" si="7"/>
        <v>0.00147218348055168</v>
      </c>
      <c r="AB35" s="69">
        <f t="shared" si="8"/>
        <v>0.00172907367383447</v>
      </c>
      <c r="AC35" s="62">
        <f t="shared" si="9"/>
        <v>166.642933463145</v>
      </c>
      <c r="AD35" s="82">
        <f t="shared" si="10"/>
        <v>166.642933463145</v>
      </c>
    </row>
    <row r="36" ht="24.75" customHeight="1" spans="1:30">
      <c r="A36" s="60" t="s">
        <v>63</v>
      </c>
      <c r="B36" s="61">
        <v>0</v>
      </c>
      <c r="C36" s="62">
        <v>96377</v>
      </c>
      <c r="D36" s="62">
        <f>SUM(D37:D43)</f>
        <v>245.05</v>
      </c>
      <c r="E36" s="62">
        <v>0.4</v>
      </c>
      <c r="F36" s="62">
        <f t="shared" si="0"/>
        <v>0</v>
      </c>
      <c r="G36" s="62">
        <v>14.6150223089794</v>
      </c>
      <c r="H36" s="63">
        <f>SUM(H37:H42)</f>
        <v>0.0367579370674804</v>
      </c>
      <c r="I36" s="62">
        <f>SUM(I37:I43)</f>
        <v>28447</v>
      </c>
      <c r="J36" s="62">
        <v>0.3</v>
      </c>
      <c r="K36" s="62">
        <f t="shared" si="2"/>
        <v>0</v>
      </c>
      <c r="L36" s="62">
        <v>1817.2493028444</v>
      </c>
      <c r="M36" s="63">
        <f>SUM(M37:M42)</f>
        <v>0.0268384352342674</v>
      </c>
      <c r="N36" s="62">
        <f>SUM(N37:N43)</f>
        <v>948</v>
      </c>
      <c r="O36" s="62">
        <v>0.1</v>
      </c>
      <c r="P36" s="62">
        <f t="shared" si="3"/>
        <v>0</v>
      </c>
      <c r="Q36" s="62">
        <v>58.5271890686001</v>
      </c>
      <c r="R36" s="63">
        <f>SUM(R37:R42)</f>
        <v>0.00984688760401851</v>
      </c>
      <c r="S36" s="62">
        <f>SUM(S37:S43)</f>
        <v>102</v>
      </c>
      <c r="T36" s="62">
        <v>0.1</v>
      </c>
      <c r="U36" s="62">
        <f t="shared" si="5"/>
        <v>0</v>
      </c>
      <c r="V36" s="62">
        <v>15.3763245956497</v>
      </c>
      <c r="W36" s="63">
        <f>SUM(W37:W42)</f>
        <v>0.00488125572411792</v>
      </c>
      <c r="X36" s="62">
        <v>0.1</v>
      </c>
      <c r="Y36" s="77">
        <v>0</v>
      </c>
      <c r="Z36" s="62">
        <v>6453</v>
      </c>
      <c r="AA36" s="63">
        <f>SUM(AA37:AA42)</f>
        <v>0.00813575081357508</v>
      </c>
      <c r="AB36" s="63">
        <f>SUM(AB37:AB43)</f>
        <v>0.101390361095646</v>
      </c>
      <c r="AC36" s="62">
        <f t="shared" si="9"/>
        <v>9771.6988313151</v>
      </c>
      <c r="AD36" s="81">
        <f t="shared" si="10"/>
        <v>9771.6988313151</v>
      </c>
    </row>
    <row r="37" s="48" customFormat="1" ht="24.75" customHeight="1" spans="1:30">
      <c r="A37" s="66" t="s">
        <v>64</v>
      </c>
      <c r="B37" s="67">
        <v>0.00780814277746793</v>
      </c>
      <c r="C37" s="68">
        <v>96377</v>
      </c>
      <c r="D37" s="68">
        <v>54.83</v>
      </c>
      <c r="E37" s="68">
        <v>0.4</v>
      </c>
      <c r="F37" s="68">
        <f t="shared" si="0"/>
        <v>0.428120468488567</v>
      </c>
      <c r="G37" s="68">
        <v>14.6150223089794</v>
      </c>
      <c r="H37" s="69">
        <f t="shared" si="1"/>
        <v>0.0117172717068118</v>
      </c>
      <c r="I37" s="68">
        <v>7107</v>
      </c>
      <c r="J37" s="68">
        <v>0.3</v>
      </c>
      <c r="K37" s="68">
        <f t="shared" si="2"/>
        <v>55.4924707194646</v>
      </c>
      <c r="L37" s="68">
        <v>1817.2493028444</v>
      </c>
      <c r="M37" s="68">
        <f t="shared" si="11"/>
        <v>0.00916095617138606</v>
      </c>
      <c r="N37" s="68">
        <v>275</v>
      </c>
      <c r="O37" s="68">
        <v>0.1</v>
      </c>
      <c r="P37" s="68">
        <f t="shared" si="3"/>
        <v>2.14723926380368</v>
      </c>
      <c r="Q37" s="68">
        <v>58.5271890686001</v>
      </c>
      <c r="R37" s="68">
        <f t="shared" si="4"/>
        <v>0.0036687893233466</v>
      </c>
      <c r="S37" s="78">
        <v>19</v>
      </c>
      <c r="T37" s="68">
        <v>0.1</v>
      </c>
      <c r="U37" s="68">
        <f t="shared" si="5"/>
        <v>0.148354712771891</v>
      </c>
      <c r="V37" s="68">
        <v>15.3763245956497</v>
      </c>
      <c r="W37" s="68">
        <f t="shared" si="6"/>
        <v>0.000964825578759329</v>
      </c>
      <c r="X37" s="68">
        <v>0.1</v>
      </c>
      <c r="Y37" s="78">
        <v>95</v>
      </c>
      <c r="Z37" s="68">
        <v>6453</v>
      </c>
      <c r="AA37" s="68">
        <f t="shared" si="7"/>
        <v>0.00147218348055168</v>
      </c>
      <c r="AB37" s="69">
        <f t="shared" si="8"/>
        <v>0.0269840262608554</v>
      </c>
      <c r="AC37" s="62">
        <f t="shared" si="9"/>
        <v>2600.63949894246</v>
      </c>
      <c r="AD37" s="82">
        <f t="shared" si="10"/>
        <v>2600.63949894246</v>
      </c>
    </row>
    <row r="38" s="48" customFormat="1" ht="24.75" customHeight="1" spans="1:30">
      <c r="A38" s="66" t="s">
        <v>65</v>
      </c>
      <c r="B38" s="67">
        <v>0.0064138315672058</v>
      </c>
      <c r="C38" s="68">
        <v>96377</v>
      </c>
      <c r="D38" s="68">
        <v>84.42</v>
      </c>
      <c r="E38" s="68">
        <v>0.4</v>
      </c>
      <c r="F38" s="68">
        <f t="shared" si="0"/>
        <v>0.541455660903514</v>
      </c>
      <c r="G38" s="68">
        <v>14.6150223089794</v>
      </c>
      <c r="H38" s="69">
        <f t="shared" si="1"/>
        <v>0.0148191538666581</v>
      </c>
      <c r="I38" s="68">
        <v>10181</v>
      </c>
      <c r="J38" s="68">
        <v>0.3</v>
      </c>
      <c r="K38" s="68">
        <f t="shared" si="2"/>
        <v>65.2992191857223</v>
      </c>
      <c r="L38" s="68">
        <v>1817.2493028444</v>
      </c>
      <c r="M38" s="68">
        <f t="shared" si="11"/>
        <v>0.0107798999977903</v>
      </c>
      <c r="N38" s="68">
        <v>321</v>
      </c>
      <c r="O38" s="68">
        <v>0.1</v>
      </c>
      <c r="P38" s="68">
        <f t="shared" si="3"/>
        <v>2.05883993307306</v>
      </c>
      <c r="Q38" s="68">
        <v>58.5271890686001</v>
      </c>
      <c r="R38" s="68">
        <f t="shared" si="4"/>
        <v>0.00351774955509973</v>
      </c>
      <c r="S38" s="78">
        <v>29</v>
      </c>
      <c r="T38" s="68">
        <v>0.1</v>
      </c>
      <c r="U38" s="68">
        <f t="shared" si="5"/>
        <v>0.186001115448968</v>
      </c>
      <c r="V38" s="68">
        <v>15.3763245956497</v>
      </c>
      <c r="W38" s="68">
        <f t="shared" si="6"/>
        <v>0.00120965913727908</v>
      </c>
      <c r="X38" s="68">
        <v>0.1</v>
      </c>
      <c r="Y38" s="78">
        <v>95</v>
      </c>
      <c r="Z38" s="68">
        <v>6453</v>
      </c>
      <c r="AA38" s="68">
        <f t="shared" si="7"/>
        <v>0.00147218348055168</v>
      </c>
      <c r="AB38" s="69">
        <f t="shared" si="8"/>
        <v>0.0317986460373788</v>
      </c>
      <c r="AC38" s="62">
        <f t="shared" si="9"/>
        <v>3064.65810914446</v>
      </c>
      <c r="AD38" s="82">
        <f t="shared" si="10"/>
        <v>3064.65810914446</v>
      </c>
    </row>
    <row r="39" s="48" customFormat="1" ht="24.75" customHeight="1" spans="1:30">
      <c r="A39" s="66" t="s">
        <v>66</v>
      </c>
      <c r="B39" s="67">
        <v>0.00515895147796988</v>
      </c>
      <c r="C39" s="68">
        <v>96377</v>
      </c>
      <c r="D39" s="68">
        <v>12.64</v>
      </c>
      <c r="E39" s="68">
        <v>0.4</v>
      </c>
      <c r="F39" s="68">
        <f t="shared" si="0"/>
        <v>0.0652091466815393</v>
      </c>
      <c r="G39" s="68">
        <v>14.6150223089794</v>
      </c>
      <c r="H39" s="69">
        <f t="shared" si="1"/>
        <v>0.00178471562486703</v>
      </c>
      <c r="I39" s="68">
        <v>1602</v>
      </c>
      <c r="J39" s="68">
        <v>0.3</v>
      </c>
      <c r="K39" s="68">
        <f t="shared" si="2"/>
        <v>8.26464026770775</v>
      </c>
      <c r="L39" s="68">
        <v>1817.2493028444</v>
      </c>
      <c r="M39" s="68">
        <f t="shared" si="11"/>
        <v>0.00136436540458787</v>
      </c>
      <c r="N39" s="68">
        <v>49</v>
      </c>
      <c r="O39" s="68">
        <v>0.1</v>
      </c>
      <c r="P39" s="68">
        <f t="shared" si="3"/>
        <v>0.252788622420524</v>
      </c>
      <c r="Q39" s="68">
        <v>58.5271890686001</v>
      </c>
      <c r="R39" s="68">
        <f t="shared" si="4"/>
        <v>0.000431916561248532</v>
      </c>
      <c r="S39" s="78">
        <v>5</v>
      </c>
      <c r="T39" s="68">
        <v>0.1</v>
      </c>
      <c r="U39" s="68">
        <f t="shared" si="5"/>
        <v>0.0257947573898494</v>
      </c>
      <c r="V39" s="68">
        <v>15.3763245956497</v>
      </c>
      <c r="W39" s="68">
        <f t="shared" si="6"/>
        <v>0.000167756327133906</v>
      </c>
      <c r="X39" s="68">
        <v>0.1</v>
      </c>
      <c r="Y39" s="78">
        <v>45</v>
      </c>
      <c r="Z39" s="68">
        <v>6453</v>
      </c>
      <c r="AA39" s="68">
        <f t="shared" si="7"/>
        <v>0.000697350069735007</v>
      </c>
      <c r="AB39" s="69">
        <f t="shared" si="8"/>
        <v>0.00444610398757235</v>
      </c>
      <c r="AC39" s="62">
        <f t="shared" si="9"/>
        <v>428.50216401026</v>
      </c>
      <c r="AD39" s="82">
        <f t="shared" si="10"/>
        <v>428.50216401026</v>
      </c>
    </row>
    <row r="40" s="48" customFormat="1" ht="24.75" customHeight="1" spans="1:30">
      <c r="A40" s="66" t="s">
        <v>67</v>
      </c>
      <c r="B40" s="67">
        <v>0.00515895147796988</v>
      </c>
      <c r="C40" s="68">
        <v>96377</v>
      </c>
      <c r="D40" s="68">
        <v>13.7</v>
      </c>
      <c r="E40" s="68">
        <v>0.4</v>
      </c>
      <c r="F40" s="68">
        <f t="shared" si="0"/>
        <v>0.0706776352481874</v>
      </c>
      <c r="G40" s="68">
        <v>14.6150223089794</v>
      </c>
      <c r="H40" s="69">
        <f t="shared" si="1"/>
        <v>0.0019343832326486</v>
      </c>
      <c r="I40" s="68">
        <v>1453</v>
      </c>
      <c r="J40" s="68">
        <v>0.3</v>
      </c>
      <c r="K40" s="68">
        <f t="shared" si="2"/>
        <v>7.49595649749024</v>
      </c>
      <c r="L40" s="68">
        <v>1817.2493028444</v>
      </c>
      <c r="M40" s="68">
        <f t="shared" si="11"/>
        <v>0.00123746749866803</v>
      </c>
      <c r="N40" s="68">
        <v>58</v>
      </c>
      <c r="O40" s="68">
        <v>0.1</v>
      </c>
      <c r="P40" s="68">
        <f t="shared" si="3"/>
        <v>0.299219185722253</v>
      </c>
      <c r="Q40" s="68">
        <v>58.5271890686001</v>
      </c>
      <c r="R40" s="68">
        <f t="shared" si="4"/>
        <v>0.000511248174539078</v>
      </c>
      <c r="S40" s="78">
        <v>4</v>
      </c>
      <c r="T40" s="68">
        <v>0.1</v>
      </c>
      <c r="U40" s="68">
        <f t="shared" si="5"/>
        <v>0.0206358059118795</v>
      </c>
      <c r="V40" s="68">
        <v>15.3763245956497</v>
      </c>
      <c r="W40" s="68">
        <f t="shared" si="6"/>
        <v>0.000134205061707125</v>
      </c>
      <c r="X40" s="68">
        <v>0.1</v>
      </c>
      <c r="Y40" s="78">
        <v>95</v>
      </c>
      <c r="Z40" s="68">
        <v>6453</v>
      </c>
      <c r="AA40" s="68">
        <f t="shared" si="7"/>
        <v>0.00147218348055168</v>
      </c>
      <c r="AB40" s="69">
        <f t="shared" si="8"/>
        <v>0.00528948744811451</v>
      </c>
      <c r="AC40" s="62">
        <f t="shared" si="9"/>
        <v>509.784931786933</v>
      </c>
      <c r="AD40" s="82">
        <f t="shared" si="10"/>
        <v>509.784931786933</v>
      </c>
    </row>
    <row r="41" s="48" customFormat="1" ht="24.75" customHeight="1" spans="1:30">
      <c r="A41" s="66" t="s">
        <v>68</v>
      </c>
      <c r="B41" s="67">
        <v>0.00920245398773006</v>
      </c>
      <c r="C41" s="68">
        <v>96377</v>
      </c>
      <c r="D41" s="68">
        <v>13.91</v>
      </c>
      <c r="E41" s="68">
        <v>0.4</v>
      </c>
      <c r="F41" s="68">
        <f t="shared" si="0"/>
        <v>0.128006134969325</v>
      </c>
      <c r="G41" s="68">
        <v>14.6150223089794</v>
      </c>
      <c r="H41" s="69">
        <f t="shared" si="1"/>
        <v>0.00350341264660757</v>
      </c>
      <c r="I41" s="68">
        <v>1693</v>
      </c>
      <c r="J41" s="68">
        <v>0.3</v>
      </c>
      <c r="K41" s="68">
        <f t="shared" si="2"/>
        <v>15.579754601227</v>
      </c>
      <c r="L41" s="68">
        <v>1817.2493028444</v>
      </c>
      <c r="M41" s="68">
        <f t="shared" si="11"/>
        <v>0.00257197863444073</v>
      </c>
      <c r="N41" s="68">
        <v>61</v>
      </c>
      <c r="O41" s="68">
        <v>0.1</v>
      </c>
      <c r="P41" s="68">
        <f t="shared" si="3"/>
        <v>0.561349693251534</v>
      </c>
      <c r="Q41" s="68">
        <v>58.5271890686001</v>
      </c>
      <c r="R41" s="68">
        <f t="shared" si="4"/>
        <v>0.000959126351674897</v>
      </c>
      <c r="S41" s="78">
        <v>20</v>
      </c>
      <c r="T41" s="68">
        <v>0.1</v>
      </c>
      <c r="U41" s="68">
        <f t="shared" si="5"/>
        <v>0.184049079754601</v>
      </c>
      <c r="V41" s="68">
        <v>15.3763245956497</v>
      </c>
      <c r="W41" s="68">
        <f t="shared" si="6"/>
        <v>0.00119696406387436</v>
      </c>
      <c r="X41" s="68">
        <v>0.1</v>
      </c>
      <c r="Y41" s="78">
        <v>95</v>
      </c>
      <c r="Z41" s="68">
        <v>6453</v>
      </c>
      <c r="AA41" s="68">
        <f t="shared" si="7"/>
        <v>0.00147218348055168</v>
      </c>
      <c r="AB41" s="69">
        <f t="shared" si="8"/>
        <v>0.00970366517714923</v>
      </c>
      <c r="AC41" s="62">
        <f t="shared" si="9"/>
        <v>935.210138778112</v>
      </c>
      <c r="AD41" s="82">
        <f t="shared" si="10"/>
        <v>935.210138778112</v>
      </c>
    </row>
    <row r="42" s="48" customFormat="1" ht="24.75" customHeight="1" spans="1:30">
      <c r="A42" s="70" t="s">
        <v>69</v>
      </c>
      <c r="B42" s="67">
        <v>0.0103179029559398</v>
      </c>
      <c r="C42" s="68">
        <v>96377</v>
      </c>
      <c r="D42" s="68">
        <v>10.62</v>
      </c>
      <c r="E42" s="68">
        <v>0.4</v>
      </c>
      <c r="F42" s="68">
        <f t="shared" si="0"/>
        <v>0.10957612939208</v>
      </c>
      <c r="G42" s="68">
        <v>14.6150223089794</v>
      </c>
      <c r="H42" s="69">
        <f t="shared" si="1"/>
        <v>0.00299899998988732</v>
      </c>
      <c r="I42" s="68">
        <v>1012</v>
      </c>
      <c r="J42" s="68">
        <v>0.3</v>
      </c>
      <c r="K42" s="68">
        <f t="shared" si="2"/>
        <v>10.441717791411</v>
      </c>
      <c r="L42" s="68">
        <v>1817.2493028444</v>
      </c>
      <c r="M42" s="68">
        <f t="shared" si="11"/>
        <v>0.00172376752739442</v>
      </c>
      <c r="N42" s="68">
        <v>43</v>
      </c>
      <c r="O42" s="68">
        <v>0.1</v>
      </c>
      <c r="P42" s="68">
        <f t="shared" si="3"/>
        <v>0.44366982710541</v>
      </c>
      <c r="Q42" s="68">
        <v>58.5271890686001</v>
      </c>
      <c r="R42" s="68">
        <f t="shared" si="4"/>
        <v>0.000758057638109668</v>
      </c>
      <c r="S42" s="78">
        <v>18</v>
      </c>
      <c r="T42" s="68">
        <v>0.1</v>
      </c>
      <c r="U42" s="68">
        <f t="shared" si="5"/>
        <v>0.185722253206916</v>
      </c>
      <c r="V42" s="68">
        <v>15.3763245956497</v>
      </c>
      <c r="W42" s="68">
        <f t="shared" si="6"/>
        <v>0.00120784555536412</v>
      </c>
      <c r="X42" s="68">
        <v>0.1</v>
      </c>
      <c r="Y42" s="78">
        <v>100</v>
      </c>
      <c r="Z42" s="68">
        <v>6453</v>
      </c>
      <c r="AA42" s="68">
        <f t="shared" si="7"/>
        <v>0.00154966682163335</v>
      </c>
      <c r="AB42" s="69">
        <f t="shared" si="8"/>
        <v>0.00823833753238888</v>
      </c>
      <c r="AC42" s="62">
        <f t="shared" si="9"/>
        <v>793.986256359043</v>
      </c>
      <c r="AD42" s="82">
        <f t="shared" si="10"/>
        <v>793.986256359043</v>
      </c>
    </row>
    <row r="43" s="48" customFormat="1" ht="24.75" customHeight="1" spans="1:30">
      <c r="A43" s="70" t="s">
        <v>70</v>
      </c>
      <c r="B43" s="67">
        <v>0.00501952035694367</v>
      </c>
      <c r="C43" s="68">
        <v>96377</v>
      </c>
      <c r="D43" s="68">
        <v>54.93</v>
      </c>
      <c r="E43" s="68">
        <v>0.4</v>
      </c>
      <c r="F43" s="68">
        <f t="shared" si="0"/>
        <v>0.275722253206916</v>
      </c>
      <c r="G43" s="68">
        <v>14.6150223089794</v>
      </c>
      <c r="H43" s="69">
        <f t="shared" si="1"/>
        <v>0.00754626978673892</v>
      </c>
      <c r="I43" s="68">
        <v>5399</v>
      </c>
      <c r="J43" s="68">
        <v>0.3</v>
      </c>
      <c r="K43" s="68">
        <f t="shared" si="2"/>
        <v>27.1003904071389</v>
      </c>
      <c r="L43" s="68">
        <v>1817.2493028444</v>
      </c>
      <c r="M43" s="68">
        <f t="shared" si="11"/>
        <v>0.00447385898534463</v>
      </c>
      <c r="N43" s="68">
        <v>141</v>
      </c>
      <c r="O43" s="68">
        <v>0.1</v>
      </c>
      <c r="P43" s="68">
        <f t="shared" si="3"/>
        <v>0.707752370329057</v>
      </c>
      <c r="Q43" s="68">
        <v>58.5271890686001</v>
      </c>
      <c r="R43" s="68">
        <f t="shared" si="4"/>
        <v>0.00120927107826671</v>
      </c>
      <c r="S43" s="78">
        <v>7</v>
      </c>
      <c r="T43" s="68">
        <v>0.1</v>
      </c>
      <c r="U43" s="68">
        <f t="shared" si="5"/>
        <v>0.0351366424986057</v>
      </c>
      <c r="V43" s="68">
        <v>15.3763245956497</v>
      </c>
      <c r="W43" s="68">
        <f t="shared" si="6"/>
        <v>0.000228511321285104</v>
      </c>
      <c r="X43" s="68">
        <v>0.1</v>
      </c>
      <c r="Y43" s="78">
        <v>95</v>
      </c>
      <c r="Z43" s="68">
        <v>6453</v>
      </c>
      <c r="AA43" s="68">
        <f t="shared" si="7"/>
        <v>0.00147218348055168</v>
      </c>
      <c r="AB43" s="69">
        <f t="shared" si="8"/>
        <v>0.014930094652187</v>
      </c>
      <c r="AC43" s="62">
        <f t="shared" si="9"/>
        <v>1438.91773229383</v>
      </c>
      <c r="AD43" s="82">
        <f t="shared" si="10"/>
        <v>1438.91773229383</v>
      </c>
    </row>
    <row r="44" ht="24.75" customHeight="1" spans="1:30">
      <c r="A44" s="65" t="s">
        <v>71</v>
      </c>
      <c r="B44" s="61">
        <v>0</v>
      </c>
      <c r="C44" s="62">
        <v>96377</v>
      </c>
      <c r="D44" s="62">
        <f>SUM(D45:D47)</f>
        <v>73.98</v>
      </c>
      <c r="E44" s="62">
        <v>0.4</v>
      </c>
      <c r="F44" s="62">
        <f t="shared" si="0"/>
        <v>0</v>
      </c>
      <c r="G44" s="62">
        <v>14.6150223089794</v>
      </c>
      <c r="H44" s="63">
        <f>SUM(H45:H47)</f>
        <v>0.0199410526380061</v>
      </c>
      <c r="I44" s="62">
        <f>SUM(I45:I47)</f>
        <v>7007</v>
      </c>
      <c r="J44" s="62">
        <v>0.3</v>
      </c>
      <c r="K44" s="62">
        <f t="shared" si="2"/>
        <v>0</v>
      </c>
      <c r="L44" s="62">
        <v>1817.2493028444</v>
      </c>
      <c r="M44" s="63">
        <f>SUM(M45:M47)</f>
        <v>0.0115151160349725</v>
      </c>
      <c r="N44" s="62">
        <f>SUM(N45:N47)</f>
        <v>259</v>
      </c>
      <c r="O44" s="62">
        <v>0.1</v>
      </c>
      <c r="P44" s="62">
        <f t="shared" si="3"/>
        <v>0</v>
      </c>
      <c r="Q44" s="62">
        <v>58.5271890686001</v>
      </c>
      <c r="R44" s="63">
        <f>SUM(R45:R47)</f>
        <v>0.00444328504348944</v>
      </c>
      <c r="S44" s="62">
        <f>SUM(S45:S47)</f>
        <v>108</v>
      </c>
      <c r="T44" s="62">
        <v>0.1</v>
      </c>
      <c r="U44" s="62">
        <f t="shared" si="5"/>
        <v>0</v>
      </c>
      <c r="V44" s="62">
        <v>15.3763245956497</v>
      </c>
      <c r="W44" s="63">
        <f>SUM(W45:W47)</f>
        <v>0.00701946880185711</v>
      </c>
      <c r="X44" s="62">
        <v>0.1</v>
      </c>
      <c r="Y44" s="77">
        <v>0</v>
      </c>
      <c r="Z44" s="62">
        <v>6453</v>
      </c>
      <c r="AA44" s="63">
        <f>SUM(AA45:AA47)</f>
        <v>0.00376569037656904</v>
      </c>
      <c r="AB44" s="63">
        <f>SUM(AB45:AB47)</f>
        <v>0.0466846128948942</v>
      </c>
      <c r="AC44" s="62">
        <f t="shared" si="9"/>
        <v>4499.32293697122</v>
      </c>
      <c r="AD44" s="81">
        <f t="shared" si="10"/>
        <v>4499.32293697122</v>
      </c>
    </row>
    <row r="45" s="48" customFormat="1" ht="24.75" customHeight="1" spans="1:30">
      <c r="A45" s="66" t="s">
        <v>72</v>
      </c>
      <c r="B45" s="67">
        <v>0.0129670942554378</v>
      </c>
      <c r="C45" s="68">
        <v>96377</v>
      </c>
      <c r="D45" s="68">
        <v>16.75</v>
      </c>
      <c r="E45" s="68">
        <v>0.4</v>
      </c>
      <c r="F45" s="68">
        <f t="shared" si="0"/>
        <v>0.217198828778583</v>
      </c>
      <c r="G45" s="68">
        <v>14.6150223089794</v>
      </c>
      <c r="H45" s="69">
        <f t="shared" si="1"/>
        <v>0.00594453635955486</v>
      </c>
      <c r="I45" s="68">
        <v>1729</v>
      </c>
      <c r="J45" s="68">
        <v>0.3</v>
      </c>
      <c r="K45" s="68">
        <f t="shared" si="2"/>
        <v>22.420105967652</v>
      </c>
      <c r="L45" s="68">
        <v>1817.2493028444</v>
      </c>
      <c r="M45" s="68">
        <f t="shared" si="11"/>
        <v>0.00370121577692607</v>
      </c>
      <c r="N45" s="68">
        <v>70</v>
      </c>
      <c r="O45" s="68">
        <v>0.1</v>
      </c>
      <c r="P45" s="68">
        <f t="shared" si="3"/>
        <v>0.907696597880646</v>
      </c>
      <c r="Q45" s="68">
        <v>58.5271890686001</v>
      </c>
      <c r="R45" s="68">
        <f t="shared" si="4"/>
        <v>0.00155089730486924</v>
      </c>
      <c r="S45" s="78">
        <v>28</v>
      </c>
      <c r="T45" s="68">
        <v>0.1</v>
      </c>
      <c r="U45" s="68">
        <f t="shared" si="5"/>
        <v>0.363078639152258</v>
      </c>
      <c r="V45" s="68">
        <v>15.3763245956497</v>
      </c>
      <c r="W45" s="68">
        <f t="shared" si="6"/>
        <v>0.00236128365327941</v>
      </c>
      <c r="X45" s="68">
        <v>0.1</v>
      </c>
      <c r="Y45" s="78">
        <v>81</v>
      </c>
      <c r="Z45" s="68">
        <v>6453</v>
      </c>
      <c r="AA45" s="68">
        <f t="shared" si="7"/>
        <v>0.00125523012552301</v>
      </c>
      <c r="AB45" s="69">
        <f t="shared" si="8"/>
        <v>0.0148131632201526</v>
      </c>
      <c r="AC45" s="62">
        <f t="shared" si="9"/>
        <v>1427.64823166865</v>
      </c>
      <c r="AD45" s="82">
        <f t="shared" si="10"/>
        <v>1427.64823166865</v>
      </c>
    </row>
    <row r="46" s="48" customFormat="1" ht="24.75" customHeight="1" spans="1:30">
      <c r="A46" s="66" t="s">
        <v>73</v>
      </c>
      <c r="B46" s="67">
        <v>0.00780814277746793</v>
      </c>
      <c r="C46" s="68">
        <v>96377</v>
      </c>
      <c r="D46" s="68">
        <v>5.8</v>
      </c>
      <c r="E46" s="68">
        <v>0.4</v>
      </c>
      <c r="F46" s="68">
        <f t="shared" si="0"/>
        <v>0.045287228109314</v>
      </c>
      <c r="G46" s="68">
        <v>14.6150223089794</v>
      </c>
      <c r="H46" s="69">
        <f t="shared" si="1"/>
        <v>0.00123947065291826</v>
      </c>
      <c r="I46" s="68">
        <v>400</v>
      </c>
      <c r="J46" s="68">
        <v>0.3</v>
      </c>
      <c r="K46" s="68">
        <f t="shared" si="2"/>
        <v>3.12325711098717</v>
      </c>
      <c r="L46" s="68">
        <v>1817.2493028444</v>
      </c>
      <c r="M46" s="68">
        <f t="shared" si="11"/>
        <v>0.000515601866969808</v>
      </c>
      <c r="N46" s="68">
        <v>16</v>
      </c>
      <c r="O46" s="68">
        <v>0.1</v>
      </c>
      <c r="P46" s="68">
        <f t="shared" si="3"/>
        <v>0.124930284439487</v>
      </c>
      <c r="Q46" s="68">
        <v>58.5271890686001</v>
      </c>
      <c r="R46" s="68">
        <f t="shared" si="4"/>
        <v>0.000213456833358348</v>
      </c>
      <c r="S46" s="78">
        <v>7</v>
      </c>
      <c r="T46" s="68">
        <v>0.1</v>
      </c>
      <c r="U46" s="68">
        <f t="shared" si="5"/>
        <v>0.0546569994422755</v>
      </c>
      <c r="V46" s="68">
        <v>15.3763245956497</v>
      </c>
      <c r="W46" s="68">
        <f t="shared" si="6"/>
        <v>0.000355462055332384</v>
      </c>
      <c r="X46" s="68">
        <v>0.1</v>
      </c>
      <c r="Y46" s="78">
        <v>81</v>
      </c>
      <c r="Z46" s="68">
        <v>6453</v>
      </c>
      <c r="AA46" s="68">
        <f t="shared" si="7"/>
        <v>0.00125523012552301</v>
      </c>
      <c r="AB46" s="69">
        <f t="shared" si="8"/>
        <v>0.00357922153410181</v>
      </c>
      <c r="AC46" s="62">
        <f t="shared" si="9"/>
        <v>344.95463379213</v>
      </c>
      <c r="AD46" s="82">
        <f t="shared" si="10"/>
        <v>344.95463379213</v>
      </c>
    </row>
    <row r="47" s="48" customFormat="1" ht="24.75" customHeight="1" spans="1:30">
      <c r="A47" s="70" t="s">
        <v>74</v>
      </c>
      <c r="B47" s="67">
        <v>0.00906302286670385</v>
      </c>
      <c r="C47" s="68">
        <v>96377</v>
      </c>
      <c r="D47" s="68">
        <v>51.43</v>
      </c>
      <c r="E47" s="68">
        <v>0.4</v>
      </c>
      <c r="F47" s="68">
        <f t="shared" si="0"/>
        <v>0.466111266034579</v>
      </c>
      <c r="G47" s="68">
        <v>14.6150223089794</v>
      </c>
      <c r="H47" s="69">
        <f t="shared" si="1"/>
        <v>0.0127570456255329</v>
      </c>
      <c r="I47" s="68">
        <v>4878</v>
      </c>
      <c r="J47" s="68">
        <v>0.3</v>
      </c>
      <c r="K47" s="68">
        <f t="shared" si="2"/>
        <v>44.2094255437814</v>
      </c>
      <c r="L47" s="68">
        <v>1817.2493028444</v>
      </c>
      <c r="M47" s="68">
        <f t="shared" si="11"/>
        <v>0.00729829839107665</v>
      </c>
      <c r="N47" s="68">
        <v>173</v>
      </c>
      <c r="O47" s="68">
        <v>0.1</v>
      </c>
      <c r="P47" s="68">
        <f t="shared" si="3"/>
        <v>1.56790295593977</v>
      </c>
      <c r="Q47" s="68">
        <v>58.5271890686001</v>
      </c>
      <c r="R47" s="68">
        <f t="shared" si="4"/>
        <v>0.00267893090526185</v>
      </c>
      <c r="S47" s="78">
        <v>73</v>
      </c>
      <c r="T47" s="68">
        <v>0.1</v>
      </c>
      <c r="U47" s="68">
        <f t="shared" si="5"/>
        <v>0.661600669269381</v>
      </c>
      <c r="V47" s="68">
        <v>15.3763245956497</v>
      </c>
      <c r="W47" s="68">
        <f t="shared" si="6"/>
        <v>0.00430272309324531</v>
      </c>
      <c r="X47" s="68">
        <v>0.1</v>
      </c>
      <c r="Y47" s="78">
        <v>81</v>
      </c>
      <c r="Z47" s="68">
        <v>6453</v>
      </c>
      <c r="AA47" s="68">
        <f t="shared" si="7"/>
        <v>0.00125523012552301</v>
      </c>
      <c r="AB47" s="69">
        <f t="shared" si="8"/>
        <v>0.0282922281406398</v>
      </c>
      <c r="AC47" s="62">
        <f t="shared" si="9"/>
        <v>2726.72007151044</v>
      </c>
      <c r="AD47" s="82">
        <f t="shared" si="10"/>
        <v>2726.72007151044</v>
      </c>
    </row>
    <row r="48" ht="24.75" customHeight="1" spans="1:30">
      <c r="A48" s="64" t="s">
        <v>75</v>
      </c>
      <c r="B48" s="61">
        <v>0</v>
      </c>
      <c r="C48" s="62">
        <v>96377</v>
      </c>
      <c r="D48" s="62">
        <f>SUM(D49)</f>
        <v>59.8</v>
      </c>
      <c r="E48" s="62">
        <v>0.4</v>
      </c>
      <c r="F48" s="62">
        <f t="shared" si="0"/>
        <v>0</v>
      </c>
      <c r="G48" s="62">
        <v>14.6150223089794</v>
      </c>
      <c r="H48" s="63">
        <f>SUM(H49:H49)</f>
        <v>0.00889991827812798</v>
      </c>
      <c r="I48" s="62">
        <f>SUM(I49)</f>
        <v>6662</v>
      </c>
      <c r="J48" s="62">
        <v>0.3</v>
      </c>
      <c r="K48" s="62">
        <f t="shared" si="2"/>
        <v>0</v>
      </c>
      <c r="L48" s="62">
        <v>1817.2493028444</v>
      </c>
      <c r="M48" s="63">
        <f>SUM(M49:M49)</f>
        <v>0.005980475262159</v>
      </c>
      <c r="N48" s="62">
        <f>SUM(N49)</f>
        <v>194</v>
      </c>
      <c r="O48" s="62">
        <v>0.1</v>
      </c>
      <c r="P48" s="62">
        <f t="shared" si="3"/>
        <v>0</v>
      </c>
      <c r="Q48" s="62">
        <v>58.5271890686001</v>
      </c>
      <c r="R48" s="63">
        <f>SUM(R49:R49)</f>
        <v>0.00180247142989873</v>
      </c>
      <c r="S48" s="62">
        <f>SUM(S49)</f>
        <v>46</v>
      </c>
      <c r="T48" s="62">
        <v>0.1</v>
      </c>
      <c r="U48" s="62">
        <f t="shared" si="5"/>
        <v>0</v>
      </c>
      <c r="V48" s="62">
        <v>15.3763245956497</v>
      </c>
      <c r="W48" s="63">
        <f>SUM(W49:W49)</f>
        <v>0.00162678297772015</v>
      </c>
      <c r="X48" s="62">
        <v>0.1</v>
      </c>
      <c r="Y48" s="77">
        <v>0</v>
      </c>
      <c r="Z48" s="62">
        <v>6453</v>
      </c>
      <c r="AA48" s="63">
        <f>SUM(AA49:AA49)</f>
        <v>0.00154966682163335</v>
      </c>
      <c r="AB48" s="63">
        <f>AB49</f>
        <v>0.0198593147695392</v>
      </c>
      <c r="AC48" s="62">
        <f t="shared" si="9"/>
        <v>1913.98117954388</v>
      </c>
      <c r="AD48" s="81">
        <f t="shared" si="10"/>
        <v>1913.98117954388</v>
      </c>
    </row>
    <row r="49" s="48" customFormat="1" ht="24.75" customHeight="1" spans="1:30">
      <c r="A49" s="66" t="s">
        <v>76</v>
      </c>
      <c r="B49" s="67">
        <v>0.00543781372002231</v>
      </c>
      <c r="C49" s="68">
        <v>96377</v>
      </c>
      <c r="D49" s="68">
        <v>59.8</v>
      </c>
      <c r="E49" s="68">
        <v>0.4</v>
      </c>
      <c r="F49" s="68">
        <f t="shared" si="0"/>
        <v>0.325181260457334</v>
      </c>
      <c r="G49" s="68">
        <v>14.6150223089794</v>
      </c>
      <c r="H49" s="69">
        <f t="shared" si="1"/>
        <v>0.00889991827812798</v>
      </c>
      <c r="I49" s="68">
        <v>6662</v>
      </c>
      <c r="J49" s="68">
        <v>0.3</v>
      </c>
      <c r="K49" s="68">
        <f t="shared" si="2"/>
        <v>36.2267150027886</v>
      </c>
      <c r="L49" s="68">
        <v>1817.2493028444</v>
      </c>
      <c r="M49" s="68">
        <f t="shared" si="11"/>
        <v>0.005980475262159</v>
      </c>
      <c r="N49" s="68">
        <v>194</v>
      </c>
      <c r="O49" s="68">
        <v>0.1</v>
      </c>
      <c r="P49" s="68">
        <f t="shared" si="3"/>
        <v>1.05493586168433</v>
      </c>
      <c r="Q49" s="68">
        <v>58.5271890686001</v>
      </c>
      <c r="R49" s="68">
        <f t="shared" si="4"/>
        <v>0.00180247142989873</v>
      </c>
      <c r="S49" s="78">
        <v>46</v>
      </c>
      <c r="T49" s="68">
        <v>0.1</v>
      </c>
      <c r="U49" s="68">
        <f t="shared" si="5"/>
        <v>0.250139431121026</v>
      </c>
      <c r="V49" s="68">
        <v>15.3763245956497</v>
      </c>
      <c r="W49" s="68">
        <f t="shared" si="6"/>
        <v>0.00162678297772015</v>
      </c>
      <c r="X49" s="68">
        <v>0.1</v>
      </c>
      <c r="Y49" s="78">
        <v>100</v>
      </c>
      <c r="Z49" s="68">
        <v>6453</v>
      </c>
      <c r="AA49" s="68">
        <f t="shared" si="7"/>
        <v>0.00154966682163335</v>
      </c>
      <c r="AB49" s="69">
        <f t="shared" si="8"/>
        <v>0.0198593147695392</v>
      </c>
      <c r="AC49" s="62">
        <f t="shared" si="9"/>
        <v>1913.98117954388</v>
      </c>
      <c r="AD49" s="82">
        <f t="shared" si="10"/>
        <v>1913.98117954388</v>
      </c>
    </row>
    <row r="50" ht="24.75" customHeight="1" spans="1:30">
      <c r="A50" s="64" t="s">
        <v>77</v>
      </c>
      <c r="B50" s="61">
        <v>0</v>
      </c>
      <c r="C50" s="62">
        <v>96377</v>
      </c>
      <c r="D50" s="62">
        <f>SUM(D51:D59)</f>
        <v>161.9</v>
      </c>
      <c r="E50" s="62">
        <v>0.4</v>
      </c>
      <c r="F50" s="62">
        <f t="shared" si="0"/>
        <v>0</v>
      </c>
      <c r="G50" s="62">
        <v>14.6150223089794</v>
      </c>
      <c r="H50" s="63">
        <f>SUM(H51:H59)</f>
        <v>0.0376049214006553</v>
      </c>
      <c r="I50" s="62">
        <f>SUM(I51:I59)</f>
        <v>21477</v>
      </c>
      <c r="J50" s="62">
        <v>0.3</v>
      </c>
      <c r="K50" s="62">
        <f t="shared" si="2"/>
        <v>0</v>
      </c>
      <c r="L50" s="62">
        <v>1817.2493028444</v>
      </c>
      <c r="M50" s="63">
        <f>SUM(M51:M59)</f>
        <v>0.029650352880373</v>
      </c>
      <c r="N50" s="62">
        <f>SUM(N51:N59)</f>
        <v>613</v>
      </c>
      <c r="O50" s="62">
        <v>0.1</v>
      </c>
      <c r="P50" s="62">
        <f t="shared" si="3"/>
        <v>0</v>
      </c>
      <c r="Q50" s="62">
        <v>58.5271890686001</v>
      </c>
      <c r="R50" s="63">
        <f>SUM(R51:R59)</f>
        <v>0.00869312483174789</v>
      </c>
      <c r="S50" s="62">
        <f>SUM(S51:S59)</f>
        <v>192</v>
      </c>
      <c r="T50" s="62">
        <v>0.1</v>
      </c>
      <c r="U50" s="62">
        <f t="shared" si="5"/>
        <v>0</v>
      </c>
      <c r="V50" s="62">
        <v>15.3763245956497</v>
      </c>
      <c r="W50" s="63">
        <f>SUM(W51:W59)</f>
        <v>0.0104008922823022</v>
      </c>
      <c r="X50" s="62">
        <v>0.1</v>
      </c>
      <c r="Y50" s="77">
        <v>0</v>
      </c>
      <c r="Z50" s="62">
        <v>6453</v>
      </c>
      <c r="AA50" s="63">
        <f>SUM(AA51:AA59)</f>
        <v>0.0116844878351154</v>
      </c>
      <c r="AB50" s="63">
        <f>SUM(AB51:AB59)</f>
        <v>0.0980337792301938</v>
      </c>
      <c r="AC50" s="62">
        <f t="shared" si="9"/>
        <v>9448.20154086838</v>
      </c>
      <c r="AD50" s="81">
        <f t="shared" si="10"/>
        <v>9448.20154086838</v>
      </c>
    </row>
    <row r="51" s="48" customFormat="1" ht="24.75" customHeight="1" spans="1:30">
      <c r="A51" s="66" t="s">
        <v>78</v>
      </c>
      <c r="B51" s="67">
        <v>0.00738984941438929</v>
      </c>
      <c r="C51" s="68">
        <v>96377</v>
      </c>
      <c r="D51" s="68">
        <v>67.79</v>
      </c>
      <c r="E51" s="68">
        <v>0.4</v>
      </c>
      <c r="F51" s="68">
        <f t="shared" si="0"/>
        <v>0.50095789180145</v>
      </c>
      <c r="G51" s="68">
        <v>14.6150223089794</v>
      </c>
      <c r="H51" s="69">
        <f t="shared" si="1"/>
        <v>0.0137107663939361</v>
      </c>
      <c r="I51" s="68">
        <v>10168</v>
      </c>
      <c r="J51" s="68">
        <v>0.3</v>
      </c>
      <c r="K51" s="68">
        <f t="shared" si="2"/>
        <v>75.1399888455103</v>
      </c>
      <c r="L51" s="68">
        <v>1817.2493028444</v>
      </c>
      <c r="M51" s="68">
        <f t="shared" si="11"/>
        <v>0.012404460201674</v>
      </c>
      <c r="N51" s="68">
        <v>301</v>
      </c>
      <c r="O51" s="68">
        <v>0.1</v>
      </c>
      <c r="P51" s="68">
        <f t="shared" si="3"/>
        <v>2.22434467373118</v>
      </c>
      <c r="Q51" s="68">
        <v>58.5271890686001</v>
      </c>
      <c r="R51" s="68">
        <f t="shared" si="4"/>
        <v>0.00380053221268496</v>
      </c>
      <c r="S51" s="78">
        <v>106</v>
      </c>
      <c r="T51" s="68">
        <v>0.1</v>
      </c>
      <c r="U51" s="68">
        <f t="shared" si="5"/>
        <v>0.783324037925265</v>
      </c>
      <c r="V51" s="68">
        <v>15.3763245956497</v>
      </c>
      <c r="W51" s="68">
        <f t="shared" ref="W51:W90" si="12">U51/V51*0.1</f>
        <v>0.00509435159912585</v>
      </c>
      <c r="X51" s="79">
        <v>0.1</v>
      </c>
      <c r="Y51" s="78">
        <v>94</v>
      </c>
      <c r="Z51" s="68">
        <v>6453</v>
      </c>
      <c r="AA51" s="68">
        <f t="shared" si="7"/>
        <v>0.00145668681233535</v>
      </c>
      <c r="AB51" s="69">
        <f t="shared" si="8"/>
        <v>0.0364667972197562</v>
      </c>
      <c r="AC51" s="62">
        <f t="shared" si="9"/>
        <v>3514.56051564844</v>
      </c>
      <c r="AD51" s="82">
        <f t="shared" si="10"/>
        <v>3514.56051564844</v>
      </c>
    </row>
    <row r="52" s="48" customFormat="1" ht="24.75" customHeight="1" spans="1:30">
      <c r="A52" s="66" t="s">
        <v>79</v>
      </c>
      <c r="B52" s="67">
        <v>0.011154489682097</v>
      </c>
      <c r="C52" s="68">
        <v>96377</v>
      </c>
      <c r="D52" s="68">
        <v>28.54</v>
      </c>
      <c r="E52" s="68">
        <v>0.4</v>
      </c>
      <c r="F52" s="68">
        <f t="shared" si="0"/>
        <v>0.31834913552705</v>
      </c>
      <c r="G52" s="68">
        <v>14.6150223089794</v>
      </c>
      <c r="H52" s="69">
        <f t="shared" si="1"/>
        <v>0.00871292917100669</v>
      </c>
      <c r="I52" s="68">
        <v>3410</v>
      </c>
      <c r="J52" s="68">
        <v>0.3</v>
      </c>
      <c r="K52" s="68">
        <f t="shared" si="2"/>
        <v>38.0368098159509</v>
      </c>
      <c r="L52" s="68">
        <v>1817.2493028444</v>
      </c>
      <c r="M52" s="68">
        <f t="shared" si="11"/>
        <v>0.00627929416559659</v>
      </c>
      <c r="N52" s="68">
        <v>72</v>
      </c>
      <c r="O52" s="68">
        <v>0.1</v>
      </c>
      <c r="P52" s="68">
        <f t="shared" si="3"/>
        <v>0.803123257110987</v>
      </c>
      <c r="Q52" s="68">
        <v>58.5271890686001</v>
      </c>
      <c r="R52" s="68">
        <f t="shared" si="4"/>
        <v>0.00137222250016081</v>
      </c>
      <c r="S52" s="78">
        <v>24</v>
      </c>
      <c r="T52" s="68">
        <v>0.1</v>
      </c>
      <c r="U52" s="68">
        <f t="shared" si="5"/>
        <v>0.267707752370329</v>
      </c>
      <c r="V52" s="68">
        <v>15.3763245956497</v>
      </c>
      <c r="W52" s="68">
        <f t="shared" si="12"/>
        <v>0.0017410386383627</v>
      </c>
      <c r="X52" s="68">
        <v>0.1</v>
      </c>
      <c r="Y52" s="78">
        <v>75</v>
      </c>
      <c r="Z52" s="68">
        <v>6453</v>
      </c>
      <c r="AA52" s="68">
        <f t="shared" si="7"/>
        <v>0.00116225011622501</v>
      </c>
      <c r="AB52" s="69">
        <f t="shared" si="8"/>
        <v>0.0192677345913518</v>
      </c>
      <c r="AC52" s="62">
        <f t="shared" si="9"/>
        <v>1856.96645671071</v>
      </c>
      <c r="AD52" s="82">
        <f t="shared" si="10"/>
        <v>1856.96645671071</v>
      </c>
    </row>
    <row r="53" s="48" customFormat="1" ht="24.75" customHeight="1" spans="1:30">
      <c r="A53" s="66" t="s">
        <v>80</v>
      </c>
      <c r="B53" s="67">
        <v>0.0100390407138873</v>
      </c>
      <c r="C53" s="68">
        <v>96377</v>
      </c>
      <c r="D53" s="68">
        <v>13.94</v>
      </c>
      <c r="E53" s="68">
        <v>0.4</v>
      </c>
      <c r="F53" s="68">
        <f t="shared" si="0"/>
        <v>0.13994422755159</v>
      </c>
      <c r="G53" s="68">
        <v>14.6150223089794</v>
      </c>
      <c r="H53" s="69">
        <f t="shared" si="1"/>
        <v>0.00383014749052032</v>
      </c>
      <c r="I53" s="68">
        <v>1673</v>
      </c>
      <c r="J53" s="68">
        <v>0.3</v>
      </c>
      <c r="K53" s="68">
        <f t="shared" si="2"/>
        <v>16.7953151143335</v>
      </c>
      <c r="L53" s="68">
        <v>1817.2493028444</v>
      </c>
      <c r="M53" s="68">
        <f t="shared" si="11"/>
        <v>0.00277264903963014</v>
      </c>
      <c r="N53" s="68">
        <v>47</v>
      </c>
      <c r="O53" s="68">
        <v>0.1</v>
      </c>
      <c r="P53" s="68">
        <f t="shared" si="3"/>
        <v>0.471834913552705</v>
      </c>
      <c r="Q53" s="68">
        <v>58.5271890686001</v>
      </c>
      <c r="R53" s="68">
        <f t="shared" si="4"/>
        <v>0.000806180718844474</v>
      </c>
      <c r="S53" s="78">
        <v>15</v>
      </c>
      <c r="T53" s="68">
        <v>0.1</v>
      </c>
      <c r="U53" s="68">
        <f t="shared" si="5"/>
        <v>0.15058561070831</v>
      </c>
      <c r="V53" s="68">
        <v>15.3763245956497</v>
      </c>
      <c r="W53" s="68">
        <f t="shared" si="12"/>
        <v>0.000979334234079018</v>
      </c>
      <c r="X53" s="68">
        <v>0.1</v>
      </c>
      <c r="Y53" s="78">
        <v>95</v>
      </c>
      <c r="Z53" s="68">
        <v>6453</v>
      </c>
      <c r="AA53" s="68">
        <f t="shared" si="7"/>
        <v>0.00147218348055168</v>
      </c>
      <c r="AB53" s="69">
        <f t="shared" si="8"/>
        <v>0.00986049496362563</v>
      </c>
      <c r="AC53" s="62">
        <f t="shared" si="9"/>
        <v>950.324923109348</v>
      </c>
      <c r="AD53" s="82">
        <f t="shared" si="10"/>
        <v>950.324923109348</v>
      </c>
    </row>
    <row r="54" s="48" customFormat="1" ht="24.75" customHeight="1" spans="1:30">
      <c r="A54" s="66" t="s">
        <v>81</v>
      </c>
      <c r="B54" s="67">
        <v>0.00976017847183491</v>
      </c>
      <c r="C54" s="68">
        <v>96377</v>
      </c>
      <c r="D54" s="68">
        <v>1.23</v>
      </c>
      <c r="E54" s="68">
        <v>0.4</v>
      </c>
      <c r="F54" s="68">
        <f t="shared" si="0"/>
        <v>0.0120050195203569</v>
      </c>
      <c r="G54" s="68">
        <v>14.6150223089794</v>
      </c>
      <c r="H54" s="69">
        <f t="shared" si="1"/>
        <v>0.000328566573941694</v>
      </c>
      <c r="I54" s="68">
        <v>158</v>
      </c>
      <c r="J54" s="68">
        <v>0.3</v>
      </c>
      <c r="K54" s="68">
        <f t="shared" si="2"/>
        <v>1.54210819854992</v>
      </c>
      <c r="L54" s="68">
        <v>1817.2493028444</v>
      </c>
      <c r="M54" s="68">
        <f t="shared" si="11"/>
        <v>0.000254578421816343</v>
      </c>
      <c r="N54" s="68">
        <v>6</v>
      </c>
      <c r="O54" s="68">
        <v>0.1</v>
      </c>
      <c r="P54" s="68">
        <f t="shared" si="3"/>
        <v>0.0585610708310095</v>
      </c>
      <c r="Q54" s="68">
        <v>58.5271890686001</v>
      </c>
      <c r="R54" s="68">
        <f t="shared" si="4"/>
        <v>0.000100057890636725</v>
      </c>
      <c r="S54" s="78">
        <v>2</v>
      </c>
      <c r="T54" s="68">
        <v>0.1</v>
      </c>
      <c r="U54" s="68">
        <f t="shared" si="5"/>
        <v>0.0195203569436698</v>
      </c>
      <c r="V54" s="68">
        <v>15.3763245956497</v>
      </c>
      <c r="W54" s="68">
        <f t="shared" si="12"/>
        <v>0.00012695073404728</v>
      </c>
      <c r="X54" s="68">
        <v>0.1</v>
      </c>
      <c r="Y54" s="78">
        <v>100</v>
      </c>
      <c r="Z54" s="68">
        <v>6453</v>
      </c>
      <c r="AA54" s="68">
        <f t="shared" si="7"/>
        <v>0.00154966682163335</v>
      </c>
      <c r="AB54" s="69">
        <f t="shared" si="8"/>
        <v>0.00235982044207539</v>
      </c>
      <c r="AC54" s="62">
        <f t="shared" si="9"/>
        <v>227.4324147459</v>
      </c>
      <c r="AD54" s="82">
        <f t="shared" si="10"/>
        <v>227.4324147459</v>
      </c>
    </row>
    <row r="55" s="48" customFormat="1" ht="24.75" customHeight="1" spans="1:30">
      <c r="A55" s="71" t="s">
        <v>82</v>
      </c>
      <c r="B55" s="67">
        <v>0.0110150585610708</v>
      </c>
      <c r="C55" s="68">
        <v>96377</v>
      </c>
      <c r="D55" s="68">
        <v>3.7</v>
      </c>
      <c r="E55" s="68">
        <v>0.4</v>
      </c>
      <c r="F55" s="68">
        <f t="shared" si="0"/>
        <v>0.0407557166759621</v>
      </c>
      <c r="G55" s="68">
        <v>14.6150223089794</v>
      </c>
      <c r="H55" s="69">
        <f t="shared" si="1"/>
        <v>0.0011154472655419</v>
      </c>
      <c r="I55" s="68">
        <v>386</v>
      </c>
      <c r="J55" s="68">
        <v>0.3</v>
      </c>
      <c r="K55" s="68">
        <f t="shared" si="2"/>
        <v>4.25181260457334</v>
      </c>
      <c r="L55" s="68">
        <v>1817.2493028444</v>
      </c>
      <c r="M55" s="68">
        <f t="shared" si="11"/>
        <v>0.00070190907729363</v>
      </c>
      <c r="N55" s="68">
        <v>13</v>
      </c>
      <c r="O55" s="68">
        <v>0.1</v>
      </c>
      <c r="P55" s="68">
        <f t="shared" si="3"/>
        <v>0.143195761293921</v>
      </c>
      <c r="Q55" s="68">
        <v>58.5271890686001</v>
      </c>
      <c r="R55" s="68">
        <f t="shared" si="4"/>
        <v>0.000244665365914088</v>
      </c>
      <c r="S55" s="78">
        <v>3</v>
      </c>
      <c r="T55" s="68">
        <v>0.1</v>
      </c>
      <c r="U55" s="68">
        <f t="shared" si="5"/>
        <v>0.0330451756832125</v>
      </c>
      <c r="V55" s="68">
        <v>15.3763245956497</v>
      </c>
      <c r="W55" s="68">
        <f t="shared" si="12"/>
        <v>0.000214909456922896</v>
      </c>
      <c r="X55" s="68">
        <v>0.1</v>
      </c>
      <c r="Y55" s="78">
        <v>100</v>
      </c>
      <c r="Z55" s="68">
        <v>6453</v>
      </c>
      <c r="AA55" s="68">
        <f t="shared" si="7"/>
        <v>0.00154966682163335</v>
      </c>
      <c r="AB55" s="69">
        <f t="shared" si="8"/>
        <v>0.00382659798730586</v>
      </c>
      <c r="AC55" s="62">
        <f t="shared" si="9"/>
        <v>368.796034222577</v>
      </c>
      <c r="AD55" s="82">
        <f t="shared" si="10"/>
        <v>368.796034222577</v>
      </c>
    </row>
    <row r="56" s="48" customFormat="1" ht="24.75" customHeight="1" spans="1:30">
      <c r="A56" s="71" t="s">
        <v>83</v>
      </c>
      <c r="B56" s="67">
        <v>0.0096207473508087</v>
      </c>
      <c r="C56" s="68">
        <v>96377</v>
      </c>
      <c r="D56" s="68">
        <v>3.99</v>
      </c>
      <c r="E56" s="68">
        <v>0.4</v>
      </c>
      <c r="F56" s="68">
        <f t="shared" si="0"/>
        <v>0.0383867819297267</v>
      </c>
      <c r="G56" s="68">
        <v>14.6150223089794</v>
      </c>
      <c r="H56" s="69">
        <f t="shared" si="1"/>
        <v>0.00105061165472576</v>
      </c>
      <c r="I56" s="68">
        <v>436</v>
      </c>
      <c r="J56" s="68">
        <v>0.3</v>
      </c>
      <c r="K56" s="68">
        <f t="shared" si="2"/>
        <v>4.19464584495259</v>
      </c>
      <c r="L56" s="68">
        <v>1817.2493028444</v>
      </c>
      <c r="M56" s="68">
        <f t="shared" si="11"/>
        <v>0.000692471721692843</v>
      </c>
      <c r="N56" s="68">
        <v>15</v>
      </c>
      <c r="O56" s="68">
        <v>0.1</v>
      </c>
      <c r="P56" s="68">
        <f t="shared" si="3"/>
        <v>0.144311210262131</v>
      </c>
      <c r="Q56" s="68">
        <v>58.5271890686001</v>
      </c>
      <c r="R56" s="68">
        <f t="shared" si="4"/>
        <v>0.000246571230497645</v>
      </c>
      <c r="S56" s="78">
        <v>2</v>
      </c>
      <c r="T56" s="68">
        <v>0.1</v>
      </c>
      <c r="U56" s="68">
        <f t="shared" si="5"/>
        <v>0.0192414947016174</v>
      </c>
      <c r="V56" s="68">
        <v>15.3763245956497</v>
      </c>
      <c r="W56" s="68">
        <f t="shared" si="12"/>
        <v>0.000125137152132319</v>
      </c>
      <c r="X56" s="68">
        <v>0.1</v>
      </c>
      <c r="Y56" s="78">
        <v>45</v>
      </c>
      <c r="Z56" s="68">
        <v>6453</v>
      </c>
      <c r="AA56" s="68">
        <f t="shared" si="7"/>
        <v>0.000697350069735007</v>
      </c>
      <c r="AB56" s="69">
        <f t="shared" si="8"/>
        <v>0.00281214182878357</v>
      </c>
      <c r="AC56" s="62">
        <f t="shared" si="9"/>
        <v>271.025793032674</v>
      </c>
      <c r="AD56" s="82">
        <f t="shared" si="10"/>
        <v>271.025793032674</v>
      </c>
    </row>
    <row r="57" s="48" customFormat="1" ht="24.75" customHeight="1" spans="1:30">
      <c r="A57" s="66" t="s">
        <v>84</v>
      </c>
      <c r="B57" s="67">
        <v>0.00822643614054657</v>
      </c>
      <c r="C57" s="68">
        <v>96377</v>
      </c>
      <c r="D57" s="68">
        <v>30.53</v>
      </c>
      <c r="E57" s="68">
        <v>0.4</v>
      </c>
      <c r="F57" s="68">
        <f t="shared" si="0"/>
        <v>0.251153095370887</v>
      </c>
      <c r="G57" s="68">
        <v>14.6150223089794</v>
      </c>
      <c r="H57" s="69">
        <f t="shared" si="1"/>
        <v>0.0068738340609054</v>
      </c>
      <c r="I57" s="68">
        <v>3795</v>
      </c>
      <c r="J57" s="68">
        <v>0.3</v>
      </c>
      <c r="K57" s="68">
        <f t="shared" si="2"/>
        <v>31.2193251533742</v>
      </c>
      <c r="L57" s="68">
        <v>1817.2493028444</v>
      </c>
      <c r="M57" s="68">
        <f t="shared" si="11"/>
        <v>0.00515383196535155</v>
      </c>
      <c r="N57" s="68">
        <v>119</v>
      </c>
      <c r="O57" s="68">
        <v>0.1</v>
      </c>
      <c r="P57" s="68">
        <f t="shared" si="3"/>
        <v>0.978945900725042</v>
      </c>
      <c r="Q57" s="68">
        <v>58.5271890686001</v>
      </c>
      <c r="R57" s="68">
        <f t="shared" si="4"/>
        <v>0.00167263440514393</v>
      </c>
      <c r="S57" s="78">
        <v>37</v>
      </c>
      <c r="T57" s="68">
        <v>0.1</v>
      </c>
      <c r="U57" s="68">
        <f t="shared" si="5"/>
        <v>0.304378137200223</v>
      </c>
      <c r="V57" s="68">
        <v>15.3763245956497</v>
      </c>
      <c r="W57" s="68">
        <f t="shared" si="12"/>
        <v>0.00197952466018009</v>
      </c>
      <c r="X57" s="68">
        <v>0.1</v>
      </c>
      <c r="Y57" s="78">
        <v>100</v>
      </c>
      <c r="Z57" s="68">
        <v>6453</v>
      </c>
      <c r="AA57" s="68">
        <f t="shared" si="7"/>
        <v>0.00154966682163335</v>
      </c>
      <c r="AB57" s="69">
        <f t="shared" si="8"/>
        <v>0.0172294919132143</v>
      </c>
      <c r="AC57" s="62">
        <f t="shared" si="9"/>
        <v>1660.52674211986</v>
      </c>
      <c r="AD57" s="82">
        <f t="shared" si="10"/>
        <v>1660.52674211986</v>
      </c>
    </row>
    <row r="58" s="48" customFormat="1" ht="21.45" customHeight="1" spans="1:30">
      <c r="A58" s="66" t="s">
        <v>85</v>
      </c>
      <c r="B58" s="67">
        <v>0.00390407138873397</v>
      </c>
      <c r="C58" s="68">
        <v>96377</v>
      </c>
      <c r="D58" s="68">
        <v>9.63</v>
      </c>
      <c r="E58" s="68">
        <v>0.4</v>
      </c>
      <c r="F58" s="68">
        <f t="shared" si="0"/>
        <v>0.0375962074735081</v>
      </c>
      <c r="G58" s="68">
        <v>14.6150223089794</v>
      </c>
      <c r="H58" s="69">
        <f t="shared" si="1"/>
        <v>0.00102897434375887</v>
      </c>
      <c r="I58" s="68">
        <v>1168</v>
      </c>
      <c r="J58" s="68">
        <v>0.3</v>
      </c>
      <c r="K58" s="68">
        <f t="shared" si="2"/>
        <v>4.55995538204127</v>
      </c>
      <c r="L58" s="68">
        <v>1817.2493028444</v>
      </c>
      <c r="M58" s="68">
        <f t="shared" si="11"/>
        <v>0.000752778725775919</v>
      </c>
      <c r="N58" s="68">
        <v>29</v>
      </c>
      <c r="O58" s="68">
        <v>0.1</v>
      </c>
      <c r="P58" s="68">
        <f t="shared" si="3"/>
        <v>0.113218070273285</v>
      </c>
      <c r="Q58" s="68">
        <v>58.5271890686001</v>
      </c>
      <c r="R58" s="68">
        <f t="shared" si="4"/>
        <v>0.000193445255231003</v>
      </c>
      <c r="S58" s="78">
        <v>2</v>
      </c>
      <c r="T58" s="68">
        <v>0.1</v>
      </c>
      <c r="U58" s="68">
        <f t="shared" si="5"/>
        <v>0.00780814277746793</v>
      </c>
      <c r="V58" s="68">
        <v>15.3763245956497</v>
      </c>
      <c r="W58" s="68">
        <f t="shared" si="12"/>
        <v>5.07802936189121e-5</v>
      </c>
      <c r="X58" s="68">
        <v>0.1</v>
      </c>
      <c r="Y58" s="78">
        <v>45</v>
      </c>
      <c r="Z58" s="68">
        <v>6453</v>
      </c>
      <c r="AA58" s="68">
        <f t="shared" si="7"/>
        <v>0.000697350069735007</v>
      </c>
      <c r="AB58" s="69">
        <f t="shared" si="8"/>
        <v>0.00272332868811971</v>
      </c>
      <c r="AC58" s="62">
        <f t="shared" si="9"/>
        <v>262.466248974913</v>
      </c>
      <c r="AD58" s="82">
        <f t="shared" si="10"/>
        <v>262.466248974913</v>
      </c>
    </row>
    <row r="59" s="48" customFormat="1" ht="21.45" customHeight="1" spans="1:30">
      <c r="A59" s="66" t="s">
        <v>86</v>
      </c>
      <c r="B59" s="67">
        <v>0.0136642498605689</v>
      </c>
      <c r="C59" s="68">
        <v>96377</v>
      </c>
      <c r="D59" s="68">
        <v>2.55</v>
      </c>
      <c r="E59" s="68">
        <v>0.4</v>
      </c>
      <c r="F59" s="68">
        <f t="shared" si="0"/>
        <v>0.0348438371444506</v>
      </c>
      <c r="G59" s="68">
        <v>14.6150223089794</v>
      </c>
      <c r="H59" s="69">
        <f t="shared" si="1"/>
        <v>0.000953644446318575</v>
      </c>
      <c r="I59" s="68">
        <v>283</v>
      </c>
      <c r="J59" s="68">
        <v>0.3</v>
      </c>
      <c r="K59" s="68">
        <f t="shared" si="2"/>
        <v>3.86698271054099</v>
      </c>
      <c r="L59" s="68">
        <v>1817.2493028444</v>
      </c>
      <c r="M59" s="68">
        <f t="shared" si="11"/>
        <v>0.000638379561541993</v>
      </c>
      <c r="N59" s="68">
        <v>11</v>
      </c>
      <c r="O59" s="68">
        <v>0.1</v>
      </c>
      <c r="P59" s="68">
        <f t="shared" si="3"/>
        <v>0.150306748466258</v>
      </c>
      <c r="Q59" s="68">
        <v>58.5271890686001</v>
      </c>
      <c r="R59" s="68">
        <f t="shared" si="4"/>
        <v>0.000256815252634262</v>
      </c>
      <c r="S59" s="78">
        <v>1</v>
      </c>
      <c r="T59" s="68">
        <v>0.1</v>
      </c>
      <c r="U59" s="68">
        <f t="shared" si="5"/>
        <v>0.0136642498605689</v>
      </c>
      <c r="V59" s="68">
        <v>15.3763245956497</v>
      </c>
      <c r="W59" s="68">
        <f t="shared" si="12"/>
        <v>8.88655138330961e-5</v>
      </c>
      <c r="X59" s="68">
        <v>0.1</v>
      </c>
      <c r="Y59" s="78">
        <v>100</v>
      </c>
      <c r="Z59" s="68">
        <v>6453</v>
      </c>
      <c r="AA59" s="68">
        <f t="shared" si="7"/>
        <v>0.00154966682163335</v>
      </c>
      <c r="AB59" s="69">
        <f t="shared" si="8"/>
        <v>0.00348737159596128</v>
      </c>
      <c r="AC59" s="62">
        <f t="shared" si="9"/>
        <v>336.10241230396</v>
      </c>
      <c r="AD59" s="82">
        <f t="shared" si="10"/>
        <v>336.10241230396</v>
      </c>
    </row>
    <row r="60" ht="21.45" customHeight="1" spans="1:30">
      <c r="A60" s="65" t="s">
        <v>87</v>
      </c>
      <c r="B60" s="61">
        <v>0</v>
      </c>
      <c r="C60" s="62">
        <v>96377</v>
      </c>
      <c r="D60" s="62">
        <f>SUM(D61:D68)</f>
        <v>238.43</v>
      </c>
      <c r="E60" s="62">
        <v>0.4</v>
      </c>
      <c r="F60" s="62">
        <f t="shared" si="0"/>
        <v>0</v>
      </c>
      <c r="G60" s="62">
        <v>14.6150223089794</v>
      </c>
      <c r="H60" s="63">
        <f>SUM(H61:H67)</f>
        <v>0.075399121570968</v>
      </c>
      <c r="I60" s="62">
        <f>SUM(I61:I68)</f>
        <v>23657</v>
      </c>
      <c r="J60" s="62">
        <v>0.3</v>
      </c>
      <c r="K60" s="62">
        <f t="shared" si="2"/>
        <v>0</v>
      </c>
      <c r="L60" s="62">
        <v>1817.2493028444</v>
      </c>
      <c r="M60" s="63">
        <f>SUM(M61:M67)</f>
        <v>0.0451296646623667</v>
      </c>
      <c r="N60" s="62">
        <f>SUM(N61:N68)</f>
        <v>672</v>
      </c>
      <c r="O60" s="62">
        <v>0.1</v>
      </c>
      <c r="P60" s="62">
        <f t="shared" si="3"/>
        <v>0</v>
      </c>
      <c r="Q60" s="62">
        <v>58.5271890686001</v>
      </c>
      <c r="R60" s="63">
        <f>SUM(R61:R67)</f>
        <v>0.0133231846044259</v>
      </c>
      <c r="S60" s="62">
        <f>SUM(S61:S68)</f>
        <v>173</v>
      </c>
      <c r="T60" s="62">
        <v>0.1</v>
      </c>
      <c r="U60" s="62">
        <f t="shared" si="5"/>
        <v>0</v>
      </c>
      <c r="V60" s="62">
        <v>15.3763245956497</v>
      </c>
      <c r="W60" s="63">
        <f>SUM(W61:W67)</f>
        <v>0.0135057445207156</v>
      </c>
      <c r="X60" s="62">
        <v>0.1</v>
      </c>
      <c r="Y60" s="77">
        <v>0</v>
      </c>
      <c r="Z60" s="62">
        <v>6453</v>
      </c>
      <c r="AA60" s="63">
        <f>SUM(AA61:AA67)</f>
        <v>0.0103052843638618</v>
      </c>
      <c r="AB60" s="63">
        <f>SUM(AB61:AB68)</f>
        <v>0.16463640518899</v>
      </c>
      <c r="AC60" s="62">
        <f t="shared" si="9"/>
        <v>15867.1628228993</v>
      </c>
      <c r="AD60" s="81">
        <f t="shared" si="10"/>
        <v>15867.1628228993</v>
      </c>
    </row>
    <row r="61" s="48" customFormat="1" ht="21.45" customHeight="1" spans="1:30">
      <c r="A61" s="72" t="s">
        <v>88</v>
      </c>
      <c r="B61" s="67">
        <v>0.0114333519241495</v>
      </c>
      <c r="C61" s="68">
        <v>96377</v>
      </c>
      <c r="D61" s="68">
        <v>137.98</v>
      </c>
      <c r="E61" s="68">
        <v>0.4</v>
      </c>
      <c r="F61" s="68">
        <f t="shared" si="0"/>
        <v>1.57757389849414</v>
      </c>
      <c r="G61" s="68">
        <v>14.6150223089794</v>
      </c>
      <c r="H61" s="69">
        <f t="shared" si="1"/>
        <v>0.0431767770214047</v>
      </c>
      <c r="I61" s="68">
        <v>13853</v>
      </c>
      <c r="J61" s="68">
        <v>0.3</v>
      </c>
      <c r="K61" s="68">
        <f t="shared" si="2"/>
        <v>158.386224205243</v>
      </c>
      <c r="L61" s="68">
        <v>1817.2493028444</v>
      </c>
      <c r="M61" s="68">
        <f t="shared" ref="M61:M90" si="13">K61/L61*0.3</f>
        <v>0.0261471374275395</v>
      </c>
      <c r="N61" s="68">
        <v>359</v>
      </c>
      <c r="O61" s="68">
        <v>0.1</v>
      </c>
      <c r="P61" s="68">
        <f t="shared" si="3"/>
        <v>4.10457334076966</v>
      </c>
      <c r="Q61" s="68">
        <v>58.5271890686001</v>
      </c>
      <c r="R61" s="68">
        <f t="shared" si="4"/>
        <v>0.00701310520134268</v>
      </c>
      <c r="S61" s="78">
        <v>95</v>
      </c>
      <c r="T61" s="68">
        <v>0.1</v>
      </c>
      <c r="U61" s="68">
        <f t="shared" si="5"/>
        <v>1.0861684327942</v>
      </c>
      <c r="V61" s="68">
        <v>15.3763245956497</v>
      </c>
      <c r="W61" s="68">
        <f t="shared" si="12"/>
        <v>0.00706390155877366</v>
      </c>
      <c r="X61" s="68">
        <v>0.1</v>
      </c>
      <c r="Y61" s="78">
        <v>95</v>
      </c>
      <c r="Z61" s="68">
        <v>6453</v>
      </c>
      <c r="AA61" s="68">
        <f t="shared" si="7"/>
        <v>0.00147218348055168</v>
      </c>
      <c r="AB61" s="69">
        <f t="shared" si="8"/>
        <v>0.0848731046896122</v>
      </c>
      <c r="AC61" s="62">
        <f t="shared" si="9"/>
        <v>8179.81521067076</v>
      </c>
      <c r="AD61" s="82">
        <f t="shared" si="10"/>
        <v>8179.81521067076</v>
      </c>
    </row>
    <row r="62" s="48" customFormat="1" ht="21.45" customHeight="1" spans="1:30">
      <c r="A62" s="72" t="s">
        <v>89</v>
      </c>
      <c r="B62" s="67">
        <v>0.0107361963190184</v>
      </c>
      <c r="C62" s="68">
        <v>96377</v>
      </c>
      <c r="D62" s="68">
        <v>1.63</v>
      </c>
      <c r="E62" s="68">
        <v>0.4</v>
      </c>
      <c r="F62" s="68">
        <f t="shared" si="0"/>
        <v>0.0175</v>
      </c>
      <c r="G62" s="68">
        <v>14.6150223089794</v>
      </c>
      <c r="H62" s="69">
        <f t="shared" si="1"/>
        <v>0.000478959241526388</v>
      </c>
      <c r="I62" s="68">
        <v>222</v>
      </c>
      <c r="J62" s="68">
        <v>0.3</v>
      </c>
      <c r="K62" s="68">
        <f t="shared" si="2"/>
        <v>2.38343558282209</v>
      </c>
      <c r="L62" s="68">
        <v>1817.2493028444</v>
      </c>
      <c r="M62" s="68">
        <f t="shared" si="13"/>
        <v>0.000393468674731334</v>
      </c>
      <c r="N62" s="68">
        <v>9</v>
      </c>
      <c r="O62" s="68">
        <v>0.1</v>
      </c>
      <c r="P62" s="68">
        <f t="shared" si="3"/>
        <v>0.0966257668711656</v>
      </c>
      <c r="Q62" s="68">
        <v>58.5271890686001</v>
      </c>
      <c r="R62" s="68">
        <f t="shared" si="4"/>
        <v>0.000165095519550597</v>
      </c>
      <c r="S62" s="78">
        <v>3</v>
      </c>
      <c r="T62" s="68">
        <v>0.1</v>
      </c>
      <c r="U62" s="68">
        <f t="shared" si="5"/>
        <v>0.0322085889570552</v>
      </c>
      <c r="V62" s="68">
        <v>15.3763245956497</v>
      </c>
      <c r="W62" s="68">
        <f t="shared" si="12"/>
        <v>0.000209468711178012</v>
      </c>
      <c r="X62" s="68">
        <v>0.1</v>
      </c>
      <c r="Y62" s="78">
        <v>95</v>
      </c>
      <c r="Z62" s="68">
        <v>6453</v>
      </c>
      <c r="AA62" s="68">
        <f t="shared" si="7"/>
        <v>0.00147218348055168</v>
      </c>
      <c r="AB62" s="69">
        <f t="shared" si="8"/>
        <v>0.00271917562753801</v>
      </c>
      <c r="AC62" s="62">
        <f t="shared" si="9"/>
        <v>262.065989455231</v>
      </c>
      <c r="AD62" s="82">
        <f t="shared" si="10"/>
        <v>262.065989455231</v>
      </c>
    </row>
    <row r="63" s="48" customFormat="1" ht="21.45" customHeight="1" spans="1:30">
      <c r="A63" s="70" t="s">
        <v>90</v>
      </c>
      <c r="B63" s="67">
        <v>0.0160345789180145</v>
      </c>
      <c r="C63" s="68">
        <v>96377</v>
      </c>
      <c r="D63" s="68">
        <v>15.79</v>
      </c>
      <c r="E63" s="68">
        <v>0.4</v>
      </c>
      <c r="F63" s="68">
        <f t="shared" si="0"/>
        <v>0.253186001115449</v>
      </c>
      <c r="G63" s="68">
        <v>14.6150223089794</v>
      </c>
      <c r="H63" s="69">
        <f t="shared" si="1"/>
        <v>0.00692947286053455</v>
      </c>
      <c r="I63" s="68">
        <v>1605</v>
      </c>
      <c r="J63" s="68">
        <v>0.3</v>
      </c>
      <c r="K63" s="68">
        <f t="shared" si="2"/>
        <v>25.7354991634133</v>
      </c>
      <c r="L63" s="68">
        <v>1817.2493028444</v>
      </c>
      <c r="M63" s="68">
        <f t="shared" si="13"/>
        <v>0.00424853636589072</v>
      </c>
      <c r="N63" s="68">
        <v>43</v>
      </c>
      <c r="O63" s="68">
        <v>0.1</v>
      </c>
      <c r="P63" s="68">
        <f t="shared" si="3"/>
        <v>0.689486893474623</v>
      </c>
      <c r="Q63" s="68">
        <v>58.5271890686001</v>
      </c>
      <c r="R63" s="68">
        <f t="shared" si="4"/>
        <v>0.00117806254571097</v>
      </c>
      <c r="S63" s="78">
        <v>11</v>
      </c>
      <c r="T63" s="68">
        <v>0.1</v>
      </c>
      <c r="U63" s="68">
        <f t="shared" si="5"/>
        <v>0.176380368098159</v>
      </c>
      <c r="V63" s="68">
        <v>15.3763245956497</v>
      </c>
      <c r="W63" s="68">
        <f t="shared" si="12"/>
        <v>0.00114709056121292</v>
      </c>
      <c r="X63" s="68">
        <v>0.1</v>
      </c>
      <c r="Y63" s="78">
        <v>95</v>
      </c>
      <c r="Z63" s="68">
        <v>6453</v>
      </c>
      <c r="AA63" s="68">
        <f t="shared" si="7"/>
        <v>0.00147218348055168</v>
      </c>
      <c r="AB63" s="69">
        <f t="shared" si="8"/>
        <v>0.0149753458139009</v>
      </c>
      <c r="AC63" s="62">
        <f t="shared" si="9"/>
        <v>1443.27890350632</v>
      </c>
      <c r="AD63" s="82">
        <f t="shared" si="10"/>
        <v>1443.27890350632</v>
      </c>
    </row>
    <row r="64" s="48" customFormat="1" ht="21.45" customHeight="1" spans="1:30">
      <c r="A64" s="66" t="s">
        <v>91</v>
      </c>
      <c r="B64" s="67">
        <v>0.010457334076966</v>
      </c>
      <c r="C64" s="68">
        <v>96377</v>
      </c>
      <c r="D64" s="68">
        <v>50.55</v>
      </c>
      <c r="E64" s="68">
        <v>0.4</v>
      </c>
      <c r="F64" s="68">
        <f t="shared" si="0"/>
        <v>0.52861823759063</v>
      </c>
      <c r="G64" s="68">
        <v>14.6150223089794</v>
      </c>
      <c r="H64" s="69">
        <f t="shared" si="1"/>
        <v>0.0144678051504814</v>
      </c>
      <c r="I64" s="68">
        <v>4767</v>
      </c>
      <c r="J64" s="68">
        <v>0.3</v>
      </c>
      <c r="K64" s="68">
        <f t="shared" si="2"/>
        <v>49.8501115448968</v>
      </c>
      <c r="L64" s="68">
        <v>1817.2493028444</v>
      </c>
      <c r="M64" s="68">
        <f t="shared" si="13"/>
        <v>0.00822948917358841</v>
      </c>
      <c r="N64" s="68">
        <v>132</v>
      </c>
      <c r="O64" s="68">
        <v>0.1</v>
      </c>
      <c r="P64" s="68">
        <f t="shared" si="3"/>
        <v>1.38036809815951</v>
      </c>
      <c r="Q64" s="68">
        <v>58.5271890686001</v>
      </c>
      <c r="R64" s="68">
        <f t="shared" si="4"/>
        <v>0.00235850742215139</v>
      </c>
      <c r="S64" s="78">
        <v>6</v>
      </c>
      <c r="T64" s="68">
        <v>0.1</v>
      </c>
      <c r="U64" s="68">
        <f t="shared" si="5"/>
        <v>0.0627440044617959</v>
      </c>
      <c r="V64" s="68">
        <v>15.3763245956497</v>
      </c>
      <c r="W64" s="68">
        <f t="shared" si="12"/>
        <v>0.000408055930866257</v>
      </c>
      <c r="X64" s="68">
        <v>0.1</v>
      </c>
      <c r="Y64" s="78">
        <v>95</v>
      </c>
      <c r="Z64" s="68">
        <v>6453</v>
      </c>
      <c r="AA64" s="68">
        <f t="shared" si="7"/>
        <v>0.00147218348055168</v>
      </c>
      <c r="AB64" s="69">
        <f t="shared" si="8"/>
        <v>0.0269360411576391</v>
      </c>
      <c r="AC64" s="62">
        <f t="shared" si="9"/>
        <v>2596.01483864979</v>
      </c>
      <c r="AD64" s="82">
        <f t="shared" si="10"/>
        <v>2596.01483864979</v>
      </c>
    </row>
    <row r="65" s="48" customFormat="1" ht="21.45" customHeight="1" spans="1:30">
      <c r="A65" s="66" t="s">
        <v>92</v>
      </c>
      <c r="B65" s="67">
        <v>0.0140825432236475</v>
      </c>
      <c r="C65" s="68">
        <v>96377</v>
      </c>
      <c r="D65" s="68">
        <v>7</v>
      </c>
      <c r="E65" s="68">
        <v>0.4</v>
      </c>
      <c r="F65" s="68">
        <f t="shared" si="0"/>
        <v>0.0985778025655326</v>
      </c>
      <c r="G65" s="68">
        <v>14.6150223089794</v>
      </c>
      <c r="H65" s="69">
        <f t="shared" si="1"/>
        <v>0.00269798568846432</v>
      </c>
      <c r="I65" s="68">
        <v>644</v>
      </c>
      <c r="J65" s="68">
        <v>0.3</v>
      </c>
      <c r="K65" s="68">
        <f t="shared" si="2"/>
        <v>9.069157836029</v>
      </c>
      <c r="L65" s="68">
        <v>1817.2493028444</v>
      </c>
      <c r="M65" s="68">
        <f t="shared" si="13"/>
        <v>0.00149717892121358</v>
      </c>
      <c r="N65" s="68">
        <v>22</v>
      </c>
      <c r="O65" s="68">
        <v>0.1</v>
      </c>
      <c r="P65" s="68">
        <f t="shared" si="3"/>
        <v>0.309815950920245</v>
      </c>
      <c r="Q65" s="68">
        <v>58.5271890686001</v>
      </c>
      <c r="R65" s="68">
        <f t="shared" si="4"/>
        <v>0.000529353888082867</v>
      </c>
      <c r="S65" s="78">
        <v>9</v>
      </c>
      <c r="T65" s="68">
        <v>0.1</v>
      </c>
      <c r="U65" s="68">
        <f t="shared" si="5"/>
        <v>0.126742889012828</v>
      </c>
      <c r="V65" s="68">
        <v>15.3763245956497</v>
      </c>
      <c r="W65" s="68">
        <f t="shared" si="12"/>
        <v>0.00082427298034984</v>
      </c>
      <c r="X65" s="68">
        <v>0.1</v>
      </c>
      <c r="Y65" s="78">
        <v>95</v>
      </c>
      <c r="Z65" s="68">
        <v>6453</v>
      </c>
      <c r="AA65" s="68">
        <f t="shared" si="7"/>
        <v>0.00147218348055168</v>
      </c>
      <c r="AB65" s="69">
        <f t="shared" si="8"/>
        <v>0.00702097495866228</v>
      </c>
      <c r="AC65" s="62">
        <f t="shared" si="9"/>
        <v>676.660503590995</v>
      </c>
      <c r="AD65" s="82">
        <f t="shared" si="10"/>
        <v>676.660503590995</v>
      </c>
    </row>
    <row r="66" s="48" customFormat="1" ht="21.45" customHeight="1" spans="1:30">
      <c r="A66" s="66" t="s">
        <v>93</v>
      </c>
      <c r="B66" s="67">
        <v>0.0142219743446737</v>
      </c>
      <c r="C66" s="68">
        <v>96377</v>
      </c>
      <c r="D66" s="68">
        <v>18.46</v>
      </c>
      <c r="E66" s="68">
        <v>0.4</v>
      </c>
      <c r="F66" s="68">
        <f t="shared" si="0"/>
        <v>0.262537646402677</v>
      </c>
      <c r="G66" s="68">
        <v>14.6150223089794</v>
      </c>
      <c r="H66" s="69">
        <f t="shared" si="1"/>
        <v>0.0071854189710371</v>
      </c>
      <c r="I66" s="68">
        <v>1813</v>
      </c>
      <c r="J66" s="68">
        <v>0.3</v>
      </c>
      <c r="K66" s="68">
        <f t="shared" si="2"/>
        <v>25.7844394868935</v>
      </c>
      <c r="L66" s="68">
        <v>1817.2493028444</v>
      </c>
      <c r="M66" s="68">
        <f t="shared" si="13"/>
        <v>0.00425661566300262</v>
      </c>
      <c r="N66" s="68">
        <v>77</v>
      </c>
      <c r="O66" s="68">
        <v>0.1</v>
      </c>
      <c r="P66" s="68">
        <f t="shared" si="3"/>
        <v>1.09509202453988</v>
      </c>
      <c r="Q66" s="68">
        <v>58.5271890686001</v>
      </c>
      <c r="R66" s="68">
        <f t="shared" si="4"/>
        <v>0.00187108255490677</v>
      </c>
      <c r="S66" s="78">
        <v>35</v>
      </c>
      <c r="T66" s="68">
        <v>0.1</v>
      </c>
      <c r="U66" s="68">
        <f t="shared" si="5"/>
        <v>0.497769102063581</v>
      </c>
      <c r="V66" s="68">
        <v>15.3763245956497</v>
      </c>
      <c r="W66" s="68">
        <f t="shared" si="12"/>
        <v>0.00323724371820564</v>
      </c>
      <c r="X66" s="68">
        <v>0.1</v>
      </c>
      <c r="Y66" s="78">
        <f t="shared" ref="Y66" si="14">Y67</f>
        <v>95</v>
      </c>
      <c r="Z66" s="68">
        <v>6453</v>
      </c>
      <c r="AA66" s="68">
        <f t="shared" si="7"/>
        <v>0.00147218348055168</v>
      </c>
      <c r="AB66" s="69">
        <f t="shared" si="8"/>
        <v>0.0180225443877038</v>
      </c>
      <c r="AC66" s="62">
        <f t="shared" si="9"/>
        <v>1736.95876045373</v>
      </c>
      <c r="AD66" s="82">
        <f t="shared" si="10"/>
        <v>1736.95876045373</v>
      </c>
    </row>
    <row r="67" s="48" customFormat="1" ht="21.45" customHeight="1" spans="1:30">
      <c r="A67" s="66" t="s">
        <v>94</v>
      </c>
      <c r="B67" s="67">
        <v>0.0135248187395427</v>
      </c>
      <c r="C67" s="68">
        <v>96377</v>
      </c>
      <c r="D67" s="68">
        <v>1.25</v>
      </c>
      <c r="E67" s="68">
        <v>0.4</v>
      </c>
      <c r="F67" s="68">
        <f t="shared" si="0"/>
        <v>0.0169060234244283</v>
      </c>
      <c r="G67" s="68">
        <v>14.6150223089794</v>
      </c>
      <c r="H67" s="69">
        <f t="shared" si="1"/>
        <v>0.000462702637519517</v>
      </c>
      <c r="I67" s="68">
        <v>160</v>
      </c>
      <c r="J67" s="68">
        <v>0.3</v>
      </c>
      <c r="K67" s="68">
        <f t="shared" si="2"/>
        <v>2.16397099832683</v>
      </c>
      <c r="L67" s="68">
        <v>1817.2493028444</v>
      </c>
      <c r="M67" s="68">
        <f t="shared" si="13"/>
        <v>0.00035723843640051</v>
      </c>
      <c r="N67" s="68">
        <v>9</v>
      </c>
      <c r="O67" s="68">
        <v>0.1</v>
      </c>
      <c r="P67" s="68">
        <f t="shared" si="3"/>
        <v>0.121723368655884</v>
      </c>
      <c r="Q67" s="68">
        <v>58.5271890686001</v>
      </c>
      <c r="R67" s="68">
        <f t="shared" si="4"/>
        <v>0.000207977472680622</v>
      </c>
      <c r="S67" s="78">
        <v>7</v>
      </c>
      <c r="T67" s="68">
        <v>0.1</v>
      </c>
      <c r="U67" s="68">
        <f t="shared" si="5"/>
        <v>0.0946737311767987</v>
      </c>
      <c r="V67" s="68">
        <v>15.3763245956497</v>
      </c>
      <c r="W67" s="68">
        <f t="shared" si="12"/>
        <v>0.000615711060129308</v>
      </c>
      <c r="X67" s="68">
        <v>0.1</v>
      </c>
      <c r="Y67" s="78">
        <v>95</v>
      </c>
      <c r="Z67" s="68">
        <v>6453</v>
      </c>
      <c r="AA67" s="68">
        <f t="shared" si="7"/>
        <v>0.00147218348055168</v>
      </c>
      <c r="AB67" s="69">
        <f t="shared" si="8"/>
        <v>0.00311581308728164</v>
      </c>
      <c r="AC67" s="62">
        <f t="shared" si="9"/>
        <v>300.292717912943</v>
      </c>
      <c r="AD67" s="82">
        <f t="shared" si="10"/>
        <v>300.292717912943</v>
      </c>
    </row>
    <row r="68" s="48" customFormat="1" ht="21.45" customHeight="1" spans="1:30">
      <c r="A68" s="66" t="s">
        <v>95</v>
      </c>
      <c r="B68" s="67">
        <v>0.0163134411600669</v>
      </c>
      <c r="C68" s="68">
        <v>96377</v>
      </c>
      <c r="D68" s="68">
        <v>5.77</v>
      </c>
      <c r="E68" s="68">
        <v>0.4</v>
      </c>
      <c r="F68" s="68">
        <f t="shared" si="0"/>
        <v>0.0941285554935862</v>
      </c>
      <c r="G68" s="68">
        <v>14.6150223089794</v>
      </c>
      <c r="H68" s="69">
        <f t="shared" si="1"/>
        <v>0.00257621380258186</v>
      </c>
      <c r="I68" s="68">
        <v>593</v>
      </c>
      <c r="J68" s="68">
        <v>0.3</v>
      </c>
      <c r="K68" s="68">
        <f t="shared" si="2"/>
        <v>9.67387060791969</v>
      </c>
      <c r="L68" s="68">
        <v>1817.2493028444</v>
      </c>
      <c r="M68" s="68">
        <f t="shared" si="13"/>
        <v>0.00159700772911751</v>
      </c>
      <c r="N68" s="68">
        <v>21</v>
      </c>
      <c r="O68" s="68">
        <v>0.1</v>
      </c>
      <c r="P68" s="68">
        <f t="shared" si="3"/>
        <v>0.342582264361405</v>
      </c>
      <c r="Q68" s="68">
        <v>58.5271890686001</v>
      </c>
      <c r="R68" s="68">
        <f t="shared" si="4"/>
        <v>0.000585338660224844</v>
      </c>
      <c r="S68" s="78">
        <v>7</v>
      </c>
      <c r="T68" s="68">
        <v>0.1</v>
      </c>
      <c r="U68" s="68">
        <f t="shared" si="5"/>
        <v>0.114194088120468</v>
      </c>
      <c r="V68" s="68">
        <v>15.3763245956497</v>
      </c>
      <c r="W68" s="68">
        <f t="shared" si="12"/>
        <v>0.000742661794176589</v>
      </c>
      <c r="X68" s="68">
        <v>0.1</v>
      </c>
      <c r="Y68" s="78">
        <v>95</v>
      </c>
      <c r="Z68" s="68">
        <v>6453</v>
      </c>
      <c r="AA68" s="68">
        <f t="shared" si="7"/>
        <v>0.00147218348055168</v>
      </c>
      <c r="AB68" s="69">
        <f t="shared" si="8"/>
        <v>0.00697340546665248</v>
      </c>
      <c r="AC68" s="62">
        <f t="shared" si="9"/>
        <v>672.075898659567</v>
      </c>
      <c r="AD68" s="82">
        <f t="shared" si="10"/>
        <v>672.075898659567</v>
      </c>
    </row>
    <row r="69" ht="21.45" customHeight="1" spans="1:30">
      <c r="A69" s="65" t="s">
        <v>96</v>
      </c>
      <c r="B69" s="61">
        <v>0</v>
      </c>
      <c r="C69" s="62">
        <v>96377</v>
      </c>
      <c r="D69" s="62">
        <f>SUM(D70:D81)</f>
        <v>115.04</v>
      </c>
      <c r="E69" s="62">
        <v>0.4</v>
      </c>
      <c r="F69" s="62">
        <f t="shared" si="0"/>
        <v>0</v>
      </c>
      <c r="G69" s="62">
        <v>14.6150223089794</v>
      </c>
      <c r="H69" s="63">
        <f>SUM(H70:H81)</f>
        <v>0.0420826999395338</v>
      </c>
      <c r="I69" s="62">
        <f>SUM(I70:I81)</f>
        <v>14549</v>
      </c>
      <c r="J69" s="62">
        <v>0.3</v>
      </c>
      <c r="K69" s="62">
        <f t="shared" si="2"/>
        <v>0</v>
      </c>
      <c r="L69" s="62">
        <v>1817.2493028444</v>
      </c>
      <c r="M69" s="63">
        <f>SUM(M70:M81)</f>
        <v>0.031473603946564</v>
      </c>
      <c r="N69" s="62">
        <f>SUM(N70:N81)</f>
        <v>616</v>
      </c>
      <c r="O69" s="62">
        <v>0.1</v>
      </c>
      <c r="P69" s="62">
        <f t="shared" si="3"/>
        <v>0</v>
      </c>
      <c r="Q69" s="62">
        <v>58.5271890686001</v>
      </c>
      <c r="R69" s="63">
        <f>SUM(R70:R81)</f>
        <v>0.0137405689482248</v>
      </c>
      <c r="S69" s="62">
        <f>SUM(S70:S81)</f>
        <v>201</v>
      </c>
      <c r="T69" s="62">
        <v>0.1</v>
      </c>
      <c r="U69" s="62">
        <f t="shared" si="5"/>
        <v>0</v>
      </c>
      <c r="V69" s="62">
        <v>15.3763245956497</v>
      </c>
      <c r="W69" s="63">
        <f>SUM(W70:W81)</f>
        <v>0.0180260974437563</v>
      </c>
      <c r="X69" s="62">
        <v>0.1</v>
      </c>
      <c r="Y69" s="77">
        <v>0</v>
      </c>
      <c r="Z69" s="62">
        <v>6453</v>
      </c>
      <c r="AA69" s="63">
        <f>SUM(AA70:AA81)</f>
        <v>0.0181311018131102</v>
      </c>
      <c r="AB69" s="63">
        <f>SUM(AB70:AB81)</f>
        <v>0.123454072091189</v>
      </c>
      <c r="AC69" s="62">
        <f t="shared" si="9"/>
        <v>11898.1331059325</v>
      </c>
      <c r="AD69" s="81">
        <f t="shared" si="10"/>
        <v>11898.1331059325</v>
      </c>
    </row>
    <row r="70" s="48" customFormat="1" ht="21.45" customHeight="1" spans="1:30">
      <c r="A70" s="83" t="s">
        <v>97</v>
      </c>
      <c r="B70" s="67">
        <v>0.0110150585610708</v>
      </c>
      <c r="C70" s="68">
        <v>96377</v>
      </c>
      <c r="D70" s="68">
        <v>48.62</v>
      </c>
      <c r="E70" s="68">
        <v>0.4</v>
      </c>
      <c r="F70" s="68">
        <f t="shared" si="0"/>
        <v>0.535552147239264</v>
      </c>
      <c r="G70" s="68">
        <v>14.6150223089794</v>
      </c>
      <c r="H70" s="69">
        <f t="shared" si="1"/>
        <v>0.0146575800136884</v>
      </c>
      <c r="I70" s="68">
        <v>7480</v>
      </c>
      <c r="J70" s="68">
        <v>0.3</v>
      </c>
      <c r="K70" s="68">
        <f t="shared" si="2"/>
        <v>82.3926380368098</v>
      </c>
      <c r="L70" s="68">
        <v>1817.2493028444</v>
      </c>
      <c r="M70" s="68">
        <f t="shared" si="13"/>
        <v>0.0136017613941874</v>
      </c>
      <c r="N70" s="68">
        <v>279</v>
      </c>
      <c r="O70" s="68">
        <v>0.1</v>
      </c>
      <c r="P70" s="68">
        <f t="shared" si="3"/>
        <v>3.07320133853876</v>
      </c>
      <c r="Q70" s="68">
        <v>58.5271890686001</v>
      </c>
      <c r="R70" s="68">
        <f t="shared" si="4"/>
        <v>0.00525089516077159</v>
      </c>
      <c r="S70" s="78">
        <v>56</v>
      </c>
      <c r="T70" s="68">
        <v>0.1</v>
      </c>
      <c r="U70" s="68">
        <f t="shared" si="5"/>
        <v>0.616843279419967</v>
      </c>
      <c r="V70" s="68">
        <v>15.3763245956497</v>
      </c>
      <c r="W70" s="68">
        <f t="shared" si="12"/>
        <v>0.00401164319589405</v>
      </c>
      <c r="X70" s="68">
        <v>0.1</v>
      </c>
      <c r="Y70" s="78">
        <v>100</v>
      </c>
      <c r="Z70" s="68">
        <v>6453</v>
      </c>
      <c r="AA70" s="68">
        <f t="shared" si="7"/>
        <v>0.00154966682163335</v>
      </c>
      <c r="AB70" s="69">
        <f t="shared" si="8"/>
        <v>0.0390715465861748</v>
      </c>
      <c r="AC70" s="62">
        <f t="shared" si="9"/>
        <v>3765.59844533577</v>
      </c>
      <c r="AD70" s="82">
        <f t="shared" si="10"/>
        <v>3765.59844533577</v>
      </c>
    </row>
    <row r="71" s="48" customFormat="1" ht="21.45" customHeight="1" spans="1:30">
      <c r="A71" s="66" t="s">
        <v>98</v>
      </c>
      <c r="B71" s="67">
        <v>0.0146402677077524</v>
      </c>
      <c r="C71" s="68">
        <v>96377</v>
      </c>
      <c r="D71" s="68">
        <v>3.24</v>
      </c>
      <c r="E71" s="68">
        <v>0.4</v>
      </c>
      <c r="F71" s="68">
        <f t="shared" ref="F71:F90" si="15">D71*B71</f>
        <v>0.0474344673731177</v>
      </c>
      <c r="G71" s="68">
        <v>14.6150223089794</v>
      </c>
      <c r="H71" s="69">
        <f t="shared" ref="H71:H90" si="16">F71/G71*0.4</f>
        <v>0.00129823865801352</v>
      </c>
      <c r="I71" s="68">
        <v>426</v>
      </c>
      <c r="J71" s="68">
        <v>0.3</v>
      </c>
      <c r="K71" s="68">
        <f t="shared" ref="K71:K90" si="17">I71*B71</f>
        <v>6.23675404350251</v>
      </c>
      <c r="L71" s="68">
        <v>1817.2493028444</v>
      </c>
      <c r="M71" s="68">
        <f t="shared" si="13"/>
        <v>0.00102959247810533</v>
      </c>
      <c r="N71" s="68">
        <v>17</v>
      </c>
      <c r="O71" s="68">
        <v>0.1</v>
      </c>
      <c r="P71" s="68">
        <f t="shared" ref="P71:P90" si="18">N71*B71</f>
        <v>0.24888455103179</v>
      </c>
      <c r="Q71" s="68">
        <v>58.5271890686001</v>
      </c>
      <c r="R71" s="68">
        <f t="shared" ref="R71:R90" si="19">P71/Q71*0.1</f>
        <v>0.000425246035206083</v>
      </c>
      <c r="S71" s="78">
        <v>10</v>
      </c>
      <c r="T71" s="68">
        <v>0.1</v>
      </c>
      <c r="U71" s="68">
        <f t="shared" ref="U71:U90" si="20">S71*B71</f>
        <v>0.146402677077524</v>
      </c>
      <c r="V71" s="68">
        <v>15.3763245956497</v>
      </c>
      <c r="W71" s="68">
        <f t="shared" si="12"/>
        <v>0.000952130505354601</v>
      </c>
      <c r="X71" s="68">
        <v>0.1</v>
      </c>
      <c r="Y71" s="78">
        <v>100</v>
      </c>
      <c r="Z71" s="68">
        <v>6453</v>
      </c>
      <c r="AA71" s="68">
        <f t="shared" ref="AA71:AA90" si="21">Y71/Z71*0.1</f>
        <v>0.00154966682163335</v>
      </c>
      <c r="AB71" s="69">
        <f t="shared" ref="AB71:AB90" si="22">H71+M71+R71+W71+AA71</f>
        <v>0.00525487449831289</v>
      </c>
      <c r="AC71" s="62">
        <f t="shared" ref="AC71:AC90" si="23">AB71*C71</f>
        <v>506.449039523901</v>
      </c>
      <c r="AD71" s="82">
        <f t="shared" si="10"/>
        <v>506.449039523901</v>
      </c>
    </row>
    <row r="72" s="48" customFormat="1" ht="21.45" customHeight="1" spans="1:30">
      <c r="A72" s="84" t="s">
        <v>99</v>
      </c>
      <c r="B72" s="67">
        <v>0.0157557166759621</v>
      </c>
      <c r="C72" s="68">
        <v>96377</v>
      </c>
      <c r="D72" s="68">
        <v>5.29</v>
      </c>
      <c r="E72" s="68">
        <v>0.4</v>
      </c>
      <c r="F72" s="68">
        <f t="shared" si="15"/>
        <v>0.0833477412158394</v>
      </c>
      <c r="G72" s="68">
        <v>14.6150223089794</v>
      </c>
      <c r="H72" s="69">
        <f t="shared" si="16"/>
        <v>0.00228115262375292</v>
      </c>
      <c r="I72" s="68">
        <v>657</v>
      </c>
      <c r="J72" s="68">
        <v>0.3</v>
      </c>
      <c r="K72" s="68">
        <f t="shared" si="17"/>
        <v>10.3515058561071</v>
      </c>
      <c r="L72" s="68">
        <v>1817.2493028444</v>
      </c>
      <c r="M72" s="68">
        <f t="shared" si="13"/>
        <v>0.00170887491989757</v>
      </c>
      <c r="N72" s="68">
        <v>31</v>
      </c>
      <c r="O72" s="68">
        <v>0.1</v>
      </c>
      <c r="P72" s="68">
        <f t="shared" si="18"/>
        <v>0.488427216954824</v>
      </c>
      <c r="Q72" s="68">
        <v>58.5271890686001</v>
      </c>
      <c r="R72" s="68">
        <f t="shared" si="19"/>
        <v>0.00083453045452488</v>
      </c>
      <c r="S72" s="78">
        <v>23</v>
      </c>
      <c r="T72" s="68">
        <v>0.1</v>
      </c>
      <c r="U72" s="68">
        <f t="shared" si="20"/>
        <v>0.362381483547128</v>
      </c>
      <c r="V72" s="68">
        <v>15.3763245956497</v>
      </c>
      <c r="W72" s="68">
        <f t="shared" si="12"/>
        <v>0.00235674969849201</v>
      </c>
      <c r="X72" s="68">
        <v>0.1</v>
      </c>
      <c r="Y72" s="78">
        <v>100</v>
      </c>
      <c r="Z72" s="68">
        <v>6453</v>
      </c>
      <c r="AA72" s="68">
        <f t="shared" si="21"/>
        <v>0.00154966682163335</v>
      </c>
      <c r="AB72" s="69">
        <f t="shared" si="22"/>
        <v>0.00873097451830072</v>
      </c>
      <c r="AC72" s="62">
        <f t="shared" si="23"/>
        <v>841.465131150269</v>
      </c>
      <c r="AD72" s="82">
        <f t="shared" si="10"/>
        <v>841.465131150269</v>
      </c>
    </row>
    <row r="73" s="48" customFormat="1" ht="21.45" customHeight="1" spans="1:30">
      <c r="A73" s="85" t="s">
        <v>100</v>
      </c>
      <c r="B73" s="67">
        <v>0.0149191299498048</v>
      </c>
      <c r="C73" s="68">
        <v>96377</v>
      </c>
      <c r="D73" s="68">
        <v>3.33</v>
      </c>
      <c r="E73" s="68">
        <v>0.4</v>
      </c>
      <c r="F73" s="68">
        <f t="shared" si="15"/>
        <v>0.04968070273285</v>
      </c>
      <c r="G73" s="68">
        <v>14.6150223089794</v>
      </c>
      <c r="H73" s="69">
        <f t="shared" si="16"/>
        <v>0.00135971609710993</v>
      </c>
      <c r="I73" s="68">
        <v>408</v>
      </c>
      <c r="J73" s="68">
        <v>0.3</v>
      </c>
      <c r="K73" s="68">
        <f t="shared" si="17"/>
        <v>6.08700501952036</v>
      </c>
      <c r="L73" s="68">
        <v>1817.2493028444</v>
      </c>
      <c r="M73" s="68">
        <f t="shared" si="13"/>
        <v>0.00100487121001937</v>
      </c>
      <c r="N73" s="68">
        <v>16</v>
      </c>
      <c r="O73" s="68">
        <v>0.1</v>
      </c>
      <c r="P73" s="68">
        <f t="shared" si="18"/>
        <v>0.238706079196877</v>
      </c>
      <c r="Q73" s="68">
        <v>58.5271890686001</v>
      </c>
      <c r="R73" s="68">
        <f t="shared" si="19"/>
        <v>0.000407855020881129</v>
      </c>
      <c r="S73" s="78">
        <v>1</v>
      </c>
      <c r="T73" s="68">
        <v>0.1</v>
      </c>
      <c r="U73" s="68">
        <f t="shared" si="20"/>
        <v>0.0149191299498048</v>
      </c>
      <c r="V73" s="68">
        <v>15.3763245956497</v>
      </c>
      <c r="W73" s="68">
        <f t="shared" si="12"/>
        <v>9.70266324504212e-5</v>
      </c>
      <c r="X73" s="68">
        <v>0.1</v>
      </c>
      <c r="Y73" s="78">
        <v>100</v>
      </c>
      <c r="Z73" s="68">
        <v>6453</v>
      </c>
      <c r="AA73" s="68">
        <f t="shared" si="21"/>
        <v>0.00154966682163335</v>
      </c>
      <c r="AB73" s="69">
        <f t="shared" si="22"/>
        <v>0.0044191357820942</v>
      </c>
      <c r="AC73" s="62">
        <f t="shared" si="23"/>
        <v>425.903049270893</v>
      </c>
      <c r="AD73" s="82">
        <f t="shared" si="10"/>
        <v>425.903049270893</v>
      </c>
    </row>
    <row r="74" s="48" customFormat="1" ht="21.45" customHeight="1" spans="1:30">
      <c r="A74" s="85" t="s">
        <v>101</v>
      </c>
      <c r="B74" s="67">
        <v>0.0142219743446737</v>
      </c>
      <c r="C74" s="68">
        <v>96377</v>
      </c>
      <c r="D74" s="68">
        <v>6.65</v>
      </c>
      <c r="E74" s="68">
        <v>0.4</v>
      </c>
      <c r="F74" s="68">
        <f t="shared" si="15"/>
        <v>0.0945761293920803</v>
      </c>
      <c r="G74" s="68">
        <v>14.6150223089794</v>
      </c>
      <c r="H74" s="69">
        <f t="shared" si="16"/>
        <v>0.00258846349715042</v>
      </c>
      <c r="I74" s="68">
        <v>524</v>
      </c>
      <c r="J74" s="68">
        <v>0.3</v>
      </c>
      <c r="K74" s="68">
        <f t="shared" si="17"/>
        <v>7.45231455660904</v>
      </c>
      <c r="L74" s="68">
        <v>1817.2493028444</v>
      </c>
      <c r="M74" s="68">
        <f t="shared" si="13"/>
        <v>0.00123026288329474</v>
      </c>
      <c r="N74" s="68">
        <v>20</v>
      </c>
      <c r="O74" s="68">
        <v>0.1</v>
      </c>
      <c r="P74" s="68">
        <f t="shared" si="18"/>
        <v>0.284439486893475</v>
      </c>
      <c r="Q74" s="68">
        <v>58.5271890686001</v>
      </c>
      <c r="R74" s="68">
        <f t="shared" si="19"/>
        <v>0.000485995468806952</v>
      </c>
      <c r="S74" s="78">
        <v>15</v>
      </c>
      <c r="T74" s="68">
        <v>0.1</v>
      </c>
      <c r="U74" s="68">
        <f t="shared" si="20"/>
        <v>0.213329615170106</v>
      </c>
      <c r="V74" s="68">
        <v>15.3763245956497</v>
      </c>
      <c r="W74" s="68">
        <f t="shared" si="12"/>
        <v>0.00138739016494528</v>
      </c>
      <c r="X74" s="68">
        <v>0.1</v>
      </c>
      <c r="Y74" s="78">
        <v>95</v>
      </c>
      <c r="Z74" s="68">
        <v>6453</v>
      </c>
      <c r="AA74" s="68">
        <f t="shared" si="21"/>
        <v>0.00147218348055168</v>
      </c>
      <c r="AB74" s="69">
        <f t="shared" si="22"/>
        <v>0.00716429549474907</v>
      </c>
      <c r="AC74" s="62">
        <f t="shared" si="23"/>
        <v>690.473306897432</v>
      </c>
      <c r="AD74" s="82">
        <f t="shared" si="10"/>
        <v>690.473306897432</v>
      </c>
    </row>
    <row r="75" s="48" customFormat="1" ht="21.45" customHeight="1" spans="1:30">
      <c r="A75" s="85" t="s">
        <v>102</v>
      </c>
      <c r="B75" s="67">
        <v>0.0117122141662019</v>
      </c>
      <c r="C75" s="68">
        <v>96377</v>
      </c>
      <c r="D75" s="68">
        <v>4.73</v>
      </c>
      <c r="E75" s="68">
        <v>0.4</v>
      </c>
      <c r="F75" s="68">
        <f t="shared" si="15"/>
        <v>0.055398773006135</v>
      </c>
      <c r="G75" s="68">
        <v>14.6150223089794</v>
      </c>
      <c r="H75" s="69">
        <f t="shared" si="16"/>
        <v>0.00151621453145777</v>
      </c>
      <c r="I75" s="68">
        <v>312</v>
      </c>
      <c r="J75" s="68">
        <v>0.3</v>
      </c>
      <c r="K75" s="68">
        <f t="shared" si="17"/>
        <v>3.65421081985499</v>
      </c>
      <c r="L75" s="68">
        <v>1817.2493028444</v>
      </c>
      <c r="M75" s="68">
        <f t="shared" si="13"/>
        <v>0.000603254184354675</v>
      </c>
      <c r="N75" s="68">
        <v>61</v>
      </c>
      <c r="O75" s="68">
        <v>0.1</v>
      </c>
      <c r="P75" s="68">
        <f t="shared" si="18"/>
        <v>0.714445064138316</v>
      </c>
      <c r="Q75" s="68">
        <v>58.5271890686001</v>
      </c>
      <c r="R75" s="68">
        <f t="shared" si="19"/>
        <v>0.00122070626576805</v>
      </c>
      <c r="S75" s="78">
        <v>3</v>
      </c>
      <c r="T75" s="68">
        <v>0.1</v>
      </c>
      <c r="U75" s="68">
        <f t="shared" si="20"/>
        <v>0.0351366424986057</v>
      </c>
      <c r="V75" s="68">
        <v>15.3763245956497</v>
      </c>
      <c r="W75" s="68">
        <f t="shared" si="12"/>
        <v>0.000228511321285104</v>
      </c>
      <c r="X75" s="68">
        <v>0.1</v>
      </c>
      <c r="Y75" s="78">
        <v>95</v>
      </c>
      <c r="Z75" s="68">
        <v>6453</v>
      </c>
      <c r="AA75" s="68">
        <f t="shared" si="21"/>
        <v>0.00147218348055168</v>
      </c>
      <c r="AB75" s="69">
        <f t="shared" si="22"/>
        <v>0.00504086978341728</v>
      </c>
      <c r="AC75" s="62">
        <f t="shared" si="23"/>
        <v>485.823907116407</v>
      </c>
      <c r="AD75" s="82">
        <f t="shared" ref="AD75:AD77" si="24">AC75</f>
        <v>485.823907116407</v>
      </c>
    </row>
    <row r="76" s="48" customFormat="1" ht="21.45" customHeight="1" spans="1:30">
      <c r="A76" s="85" t="s">
        <v>103</v>
      </c>
      <c r="B76" s="67">
        <v>0.0135248187395427</v>
      </c>
      <c r="C76" s="68">
        <v>96377</v>
      </c>
      <c r="D76" s="68">
        <v>6.76</v>
      </c>
      <c r="E76" s="68">
        <v>0.4</v>
      </c>
      <c r="F76" s="68">
        <f t="shared" si="15"/>
        <v>0.0914277746793084</v>
      </c>
      <c r="G76" s="68">
        <v>14.6150223089794</v>
      </c>
      <c r="H76" s="69">
        <f t="shared" si="16"/>
        <v>0.00250229586370555</v>
      </c>
      <c r="I76" s="68">
        <v>756</v>
      </c>
      <c r="J76" s="68">
        <v>0.3</v>
      </c>
      <c r="K76" s="68">
        <f t="shared" si="17"/>
        <v>10.2247629670943</v>
      </c>
      <c r="L76" s="68">
        <v>1817.2493028444</v>
      </c>
      <c r="M76" s="68">
        <f t="shared" si="13"/>
        <v>0.00168795161199241</v>
      </c>
      <c r="N76" s="68">
        <v>33</v>
      </c>
      <c r="O76" s="68">
        <v>0.1</v>
      </c>
      <c r="P76" s="68">
        <f t="shared" si="18"/>
        <v>0.446319018404908</v>
      </c>
      <c r="Q76" s="68">
        <v>58.5271890686001</v>
      </c>
      <c r="R76" s="68">
        <f t="shared" si="19"/>
        <v>0.000762584066495615</v>
      </c>
      <c r="S76" s="78">
        <v>15</v>
      </c>
      <c r="T76" s="68">
        <v>0.1</v>
      </c>
      <c r="U76" s="68">
        <f t="shared" si="20"/>
        <v>0.20287228109314</v>
      </c>
      <c r="V76" s="68">
        <v>15.3763245956497</v>
      </c>
      <c r="W76" s="68">
        <f t="shared" si="12"/>
        <v>0.00131938084313423</v>
      </c>
      <c r="X76" s="68">
        <v>0.1</v>
      </c>
      <c r="Y76" s="78">
        <v>95</v>
      </c>
      <c r="Z76" s="68">
        <v>6453</v>
      </c>
      <c r="AA76" s="68">
        <f t="shared" si="21"/>
        <v>0.00147218348055168</v>
      </c>
      <c r="AB76" s="69">
        <f t="shared" si="22"/>
        <v>0.00774439586587948</v>
      </c>
      <c r="AC76" s="62">
        <f t="shared" si="23"/>
        <v>746.381640365867</v>
      </c>
      <c r="AD76" s="82">
        <f t="shared" si="24"/>
        <v>746.381640365867</v>
      </c>
    </row>
    <row r="77" s="48" customFormat="1" ht="21.45" customHeight="1" spans="1:30">
      <c r="A77" s="85" t="s">
        <v>104</v>
      </c>
      <c r="B77" s="67">
        <v>0.0167317345231456</v>
      </c>
      <c r="C77" s="68">
        <v>96377</v>
      </c>
      <c r="D77" s="68">
        <v>2.49</v>
      </c>
      <c r="E77" s="68">
        <v>0.4</v>
      </c>
      <c r="F77" s="68">
        <f t="shared" si="15"/>
        <v>0.0416620189626325</v>
      </c>
      <c r="G77" s="68">
        <v>14.6150223089794</v>
      </c>
      <c r="H77" s="69">
        <f t="shared" si="16"/>
        <v>0.00114025194301717</v>
      </c>
      <c r="I77" s="68">
        <v>350</v>
      </c>
      <c r="J77" s="68">
        <v>0.3</v>
      </c>
      <c r="K77" s="68">
        <f t="shared" si="17"/>
        <v>5.85610708310095</v>
      </c>
      <c r="L77" s="68">
        <v>1817.2493028444</v>
      </c>
      <c r="M77" s="68">
        <f t="shared" si="13"/>
        <v>0.000966753500568389</v>
      </c>
      <c r="N77" s="68">
        <v>12</v>
      </c>
      <c r="O77" s="68">
        <v>0.1</v>
      </c>
      <c r="P77" s="68">
        <f t="shared" si="18"/>
        <v>0.200780814277747</v>
      </c>
      <c r="Q77" s="68">
        <v>58.5271890686001</v>
      </c>
      <c r="R77" s="68">
        <f t="shared" si="19"/>
        <v>0.000343055625040202</v>
      </c>
      <c r="S77" s="78">
        <v>5</v>
      </c>
      <c r="T77" s="68">
        <v>0.1</v>
      </c>
      <c r="U77" s="68">
        <f t="shared" si="20"/>
        <v>0.0836586726157278</v>
      </c>
      <c r="V77" s="68">
        <v>15.3763245956497</v>
      </c>
      <c r="W77" s="68">
        <f t="shared" si="12"/>
        <v>0.000544074574488343</v>
      </c>
      <c r="X77" s="68">
        <v>0.1</v>
      </c>
      <c r="Y77" s="78">
        <v>95</v>
      </c>
      <c r="Z77" s="68">
        <v>6453</v>
      </c>
      <c r="AA77" s="68">
        <f t="shared" si="21"/>
        <v>0.00147218348055168</v>
      </c>
      <c r="AB77" s="69">
        <f t="shared" si="22"/>
        <v>0.00446631912366578</v>
      </c>
      <c r="AC77" s="62">
        <f t="shared" si="23"/>
        <v>430.450438181537</v>
      </c>
      <c r="AD77" s="82">
        <f t="shared" si="24"/>
        <v>430.450438181537</v>
      </c>
    </row>
    <row r="78" s="48" customFormat="1" ht="21.45" customHeight="1" spans="1:30">
      <c r="A78" s="83" t="s">
        <v>105</v>
      </c>
      <c r="B78" s="67">
        <v>0.0182654768544339</v>
      </c>
      <c r="C78" s="68">
        <v>96377</v>
      </c>
      <c r="D78" s="68">
        <v>13.62</v>
      </c>
      <c r="E78" s="68">
        <v>0.4</v>
      </c>
      <c r="F78" s="68">
        <f t="shared" si="15"/>
        <v>0.24877579475739</v>
      </c>
      <c r="G78" s="68">
        <v>14.6150223089794</v>
      </c>
      <c r="H78" s="69">
        <f t="shared" si="16"/>
        <v>0.00680876948383565</v>
      </c>
      <c r="I78" s="68">
        <v>1622</v>
      </c>
      <c r="J78" s="68">
        <v>0.3</v>
      </c>
      <c r="K78" s="68">
        <f t="shared" si="17"/>
        <v>29.6266034578918</v>
      </c>
      <c r="L78" s="68">
        <v>1817.2493028444</v>
      </c>
      <c r="M78" s="68">
        <f t="shared" si="13"/>
        <v>0.00489089803113744</v>
      </c>
      <c r="N78" s="68">
        <v>62</v>
      </c>
      <c r="O78" s="68">
        <v>0.1</v>
      </c>
      <c r="P78" s="68">
        <f t="shared" si="18"/>
        <v>1.1324595649749</v>
      </c>
      <c r="Q78" s="68">
        <v>58.5271890686001</v>
      </c>
      <c r="R78" s="68">
        <f t="shared" si="19"/>
        <v>0.00193492901845592</v>
      </c>
      <c r="S78" s="78">
        <v>13</v>
      </c>
      <c r="T78" s="68">
        <v>0.1</v>
      </c>
      <c r="U78" s="68">
        <f t="shared" si="20"/>
        <v>0.237451199107641</v>
      </c>
      <c r="V78" s="68">
        <v>15.3763245956497</v>
      </c>
      <c r="W78" s="68">
        <f t="shared" si="12"/>
        <v>0.00154426500058941</v>
      </c>
      <c r="X78" s="68">
        <v>0.1</v>
      </c>
      <c r="Y78" s="78">
        <v>95</v>
      </c>
      <c r="Z78" s="68">
        <v>6453</v>
      </c>
      <c r="AA78" s="68">
        <f t="shared" si="21"/>
        <v>0.00147218348055168</v>
      </c>
      <c r="AB78" s="69">
        <f t="shared" si="22"/>
        <v>0.0166510450145701</v>
      </c>
      <c r="AC78" s="62">
        <f t="shared" si="23"/>
        <v>1604.77776536922</v>
      </c>
      <c r="AD78" s="82">
        <f t="shared" ref="AD78:AD90" si="25">AC78</f>
        <v>1604.77776536922</v>
      </c>
    </row>
    <row r="79" s="48" customFormat="1" ht="21.45" customHeight="1" spans="1:30">
      <c r="A79" s="83" t="s">
        <v>106</v>
      </c>
      <c r="B79" s="67">
        <v>0.0143614054656999</v>
      </c>
      <c r="C79" s="68">
        <v>96377</v>
      </c>
      <c r="D79" s="68">
        <v>5.37</v>
      </c>
      <c r="E79" s="68">
        <v>0.4</v>
      </c>
      <c r="F79" s="68">
        <f t="shared" si="15"/>
        <v>0.0771207473508087</v>
      </c>
      <c r="G79" s="68">
        <v>14.6150223089794</v>
      </c>
      <c r="H79" s="69">
        <f t="shared" si="16"/>
        <v>0.00211072540897666</v>
      </c>
      <c r="I79" s="68">
        <v>632</v>
      </c>
      <c r="J79" s="68">
        <v>0.3</v>
      </c>
      <c r="K79" s="68">
        <f t="shared" si="17"/>
        <v>9.07640825432236</v>
      </c>
      <c r="L79" s="68">
        <v>1817.2493028444</v>
      </c>
      <c r="M79" s="68">
        <f t="shared" si="13"/>
        <v>0.00149837585411904</v>
      </c>
      <c r="N79" s="68">
        <v>29</v>
      </c>
      <c r="O79" s="68">
        <v>0.1</v>
      </c>
      <c r="P79" s="68">
        <f t="shared" si="18"/>
        <v>0.416480758505298</v>
      </c>
      <c r="Q79" s="68">
        <v>58.5271890686001</v>
      </c>
      <c r="R79" s="68">
        <f t="shared" si="19"/>
        <v>0.000711602188885474</v>
      </c>
      <c r="S79" s="78">
        <v>18</v>
      </c>
      <c r="T79" s="68">
        <v>0.1</v>
      </c>
      <c r="U79" s="68">
        <f t="shared" si="20"/>
        <v>0.258505298382599</v>
      </c>
      <c r="V79" s="68">
        <v>15.3763245956497</v>
      </c>
      <c r="W79" s="68">
        <f t="shared" si="12"/>
        <v>0.00168119043516898</v>
      </c>
      <c r="X79" s="68">
        <v>0.1</v>
      </c>
      <c r="Y79" s="78">
        <v>100</v>
      </c>
      <c r="Z79" s="68">
        <v>6453</v>
      </c>
      <c r="AA79" s="68">
        <f t="shared" si="21"/>
        <v>0.00154966682163335</v>
      </c>
      <c r="AB79" s="69">
        <f t="shared" si="22"/>
        <v>0.00755156070878351</v>
      </c>
      <c r="AC79" s="62">
        <f t="shared" si="23"/>
        <v>727.796766430428</v>
      </c>
      <c r="AD79" s="82">
        <f t="shared" si="25"/>
        <v>727.796766430428</v>
      </c>
    </row>
    <row r="80" s="48" customFormat="1" ht="21.45" customHeight="1" spans="1:30">
      <c r="A80" s="83" t="s">
        <v>107</v>
      </c>
      <c r="B80" s="67">
        <v>0.0145008365867262</v>
      </c>
      <c r="C80" s="68">
        <v>96377</v>
      </c>
      <c r="D80" s="68">
        <v>5.33</v>
      </c>
      <c r="E80" s="68">
        <v>0.4</v>
      </c>
      <c r="F80" s="68">
        <f t="shared" si="15"/>
        <v>0.0772894590072504</v>
      </c>
      <c r="G80" s="68">
        <v>14.6150223089794</v>
      </c>
      <c r="H80" s="69">
        <f t="shared" si="16"/>
        <v>0.00211534289509129</v>
      </c>
      <c r="I80" s="68">
        <v>552</v>
      </c>
      <c r="J80" s="68">
        <v>0.3</v>
      </c>
      <c r="K80" s="68">
        <f t="shared" si="17"/>
        <v>8.00446179587284</v>
      </c>
      <c r="L80" s="68">
        <v>1817.2493028444</v>
      </c>
      <c r="M80" s="68">
        <f t="shared" si="13"/>
        <v>0.00132141392763405</v>
      </c>
      <c r="N80" s="68">
        <v>22</v>
      </c>
      <c r="O80" s="68">
        <v>0.1</v>
      </c>
      <c r="P80" s="68">
        <f t="shared" si="18"/>
        <v>0.319018404907976</v>
      </c>
      <c r="Q80" s="68">
        <v>58.5271890686001</v>
      </c>
      <c r="R80" s="68">
        <f t="shared" si="19"/>
        <v>0.00054507727089721</v>
      </c>
      <c r="S80" s="78">
        <v>21</v>
      </c>
      <c r="T80" s="68">
        <v>0.1</v>
      </c>
      <c r="U80" s="68">
        <f t="shared" si="20"/>
        <v>0.304517568321249</v>
      </c>
      <c r="V80" s="68">
        <v>15.3763245956497</v>
      </c>
      <c r="W80" s="68">
        <f t="shared" si="12"/>
        <v>0.00198043145113757</v>
      </c>
      <c r="X80" s="68">
        <v>0.1</v>
      </c>
      <c r="Y80" s="78">
        <v>95</v>
      </c>
      <c r="Z80" s="68">
        <v>6453</v>
      </c>
      <c r="AA80" s="68">
        <f t="shared" si="21"/>
        <v>0.00147218348055168</v>
      </c>
      <c r="AB80" s="69">
        <f t="shared" si="22"/>
        <v>0.0074344490253118</v>
      </c>
      <c r="AC80" s="62">
        <f t="shared" si="23"/>
        <v>716.509893712475</v>
      </c>
      <c r="AD80" s="82">
        <f t="shared" si="25"/>
        <v>716.509893712475</v>
      </c>
    </row>
    <row r="81" s="48" customFormat="1" ht="21.45" customHeight="1" spans="1:30">
      <c r="A81" s="84" t="s">
        <v>108</v>
      </c>
      <c r="B81" s="67">
        <v>0.0140825432236475</v>
      </c>
      <c r="C81" s="68">
        <v>96377</v>
      </c>
      <c r="D81" s="68">
        <v>9.61</v>
      </c>
      <c r="E81" s="68">
        <v>0.4</v>
      </c>
      <c r="F81" s="68">
        <f t="shared" si="15"/>
        <v>0.135333240379253</v>
      </c>
      <c r="G81" s="68">
        <v>14.6150223089794</v>
      </c>
      <c r="H81" s="69">
        <f t="shared" si="16"/>
        <v>0.00370394892373458</v>
      </c>
      <c r="I81" s="68">
        <v>830</v>
      </c>
      <c r="J81" s="68">
        <v>0.3</v>
      </c>
      <c r="K81" s="68">
        <f t="shared" si="17"/>
        <v>11.6885108756274</v>
      </c>
      <c r="L81" s="68">
        <v>1817.2493028444</v>
      </c>
      <c r="M81" s="68">
        <f t="shared" si="13"/>
        <v>0.00192959395125353</v>
      </c>
      <c r="N81" s="68">
        <v>34</v>
      </c>
      <c r="O81" s="68">
        <v>0.1</v>
      </c>
      <c r="P81" s="68">
        <f t="shared" si="18"/>
        <v>0.478806469604016</v>
      </c>
      <c r="Q81" s="68">
        <v>58.5271890686001</v>
      </c>
      <c r="R81" s="68">
        <f t="shared" si="19"/>
        <v>0.000818092372491703</v>
      </c>
      <c r="S81" s="78">
        <v>21</v>
      </c>
      <c r="T81" s="68">
        <v>0.1</v>
      </c>
      <c r="U81" s="68">
        <f t="shared" si="20"/>
        <v>0.295733407696598</v>
      </c>
      <c r="V81" s="68">
        <v>15.3763245956497</v>
      </c>
      <c r="W81" s="68">
        <f t="shared" si="12"/>
        <v>0.00192330362081629</v>
      </c>
      <c r="X81" s="68">
        <v>0.1</v>
      </c>
      <c r="Y81" s="78">
        <v>100</v>
      </c>
      <c r="Z81" s="68">
        <v>6453</v>
      </c>
      <c r="AA81" s="68">
        <f t="shared" si="21"/>
        <v>0.00154966682163335</v>
      </c>
      <c r="AB81" s="69">
        <f t="shared" si="22"/>
        <v>0.00992460568992946</v>
      </c>
      <c r="AC81" s="62">
        <f t="shared" si="23"/>
        <v>956.503722578331</v>
      </c>
      <c r="AD81" s="82">
        <f t="shared" si="25"/>
        <v>956.503722578331</v>
      </c>
    </row>
    <row r="82" ht="21.45" customHeight="1" spans="1:30">
      <c r="A82" s="86" t="s">
        <v>109</v>
      </c>
      <c r="B82" s="61">
        <v>0</v>
      </c>
      <c r="C82" s="62">
        <v>96377</v>
      </c>
      <c r="D82" s="62">
        <v>43.54</v>
      </c>
      <c r="E82" s="62">
        <v>0.4</v>
      </c>
      <c r="F82" s="62">
        <f t="shared" si="15"/>
        <v>0</v>
      </c>
      <c r="G82" s="62">
        <v>14.6150223089794</v>
      </c>
      <c r="H82" s="63">
        <f>SUM(H83:H83)</f>
        <v>0.0123864255830101</v>
      </c>
      <c r="I82" s="62">
        <f>SUM(I83:I86)</f>
        <v>4881</v>
      </c>
      <c r="J82" s="62">
        <v>0.3</v>
      </c>
      <c r="K82" s="62">
        <f t="shared" si="17"/>
        <v>0</v>
      </c>
      <c r="L82" s="62">
        <v>1817.2493028444</v>
      </c>
      <c r="M82" s="63">
        <f>SUM(M83:M83)</f>
        <v>0.00861434913857659</v>
      </c>
      <c r="N82" s="62">
        <f>SUM(N83:N86)</f>
        <v>166</v>
      </c>
      <c r="O82" s="62">
        <v>0.1</v>
      </c>
      <c r="P82" s="62">
        <f t="shared" si="18"/>
        <v>0</v>
      </c>
      <c r="Q82" s="62">
        <v>58.5271890686001</v>
      </c>
      <c r="R82" s="63">
        <f>SUM(R83:R83)</f>
        <v>0.00315920878031814</v>
      </c>
      <c r="S82" s="62">
        <f>SUM(S83:S86)</f>
        <v>34</v>
      </c>
      <c r="T82" s="62">
        <v>0.1</v>
      </c>
      <c r="U82" s="62">
        <f t="shared" si="20"/>
        <v>0</v>
      </c>
      <c r="V82" s="62">
        <v>15.3763245956497</v>
      </c>
      <c r="W82" s="63">
        <f>SUM(W83:W83)</f>
        <v>0.00242113185647313</v>
      </c>
      <c r="X82" s="62">
        <v>0.1</v>
      </c>
      <c r="Y82" s="77">
        <v>0</v>
      </c>
      <c r="Z82" s="62">
        <v>6453</v>
      </c>
      <c r="AA82" s="63">
        <f>SUM(AA83:AA83)</f>
        <v>0.00154966682163335</v>
      </c>
      <c r="AB82" s="63">
        <f>SUM(AB83:AB86)</f>
        <v>0.0360071928266043</v>
      </c>
      <c r="AC82" s="62">
        <f t="shared" si="23"/>
        <v>3470.26522304964</v>
      </c>
      <c r="AD82" s="81">
        <f t="shared" si="25"/>
        <v>3470.26522304964</v>
      </c>
    </row>
    <row r="83" s="48" customFormat="1" ht="21.45" customHeight="1" spans="1:30">
      <c r="A83" s="87" t="s">
        <v>110</v>
      </c>
      <c r="B83" s="67">
        <v>0.012409369771333</v>
      </c>
      <c r="C83" s="68">
        <v>96377</v>
      </c>
      <c r="D83" s="68">
        <v>36.47</v>
      </c>
      <c r="E83" s="68">
        <v>0.4</v>
      </c>
      <c r="F83" s="68">
        <f t="shared" si="15"/>
        <v>0.452569715560513</v>
      </c>
      <c r="G83" s="68">
        <v>14.6150223089794</v>
      </c>
      <c r="H83" s="69">
        <f t="shared" si="16"/>
        <v>0.0123864255830101</v>
      </c>
      <c r="I83" s="68">
        <v>4205</v>
      </c>
      <c r="J83" s="68">
        <v>0.3</v>
      </c>
      <c r="K83" s="68">
        <f t="shared" si="17"/>
        <v>52.1813998884551</v>
      </c>
      <c r="L83" s="68">
        <v>1817.2493028444</v>
      </c>
      <c r="M83" s="68">
        <f t="shared" si="13"/>
        <v>0.00861434913857659</v>
      </c>
      <c r="N83" s="68">
        <v>149</v>
      </c>
      <c r="O83" s="68">
        <v>0.1</v>
      </c>
      <c r="P83" s="68">
        <f t="shared" si="18"/>
        <v>1.84899609592861</v>
      </c>
      <c r="Q83" s="68">
        <v>58.5271890686001</v>
      </c>
      <c r="R83" s="68">
        <f t="shared" si="19"/>
        <v>0.00315920878031814</v>
      </c>
      <c r="S83" s="78">
        <v>30</v>
      </c>
      <c r="T83" s="68">
        <v>0.1</v>
      </c>
      <c r="U83" s="68">
        <f t="shared" si="20"/>
        <v>0.372281093139989</v>
      </c>
      <c r="V83" s="68">
        <v>15.3763245956497</v>
      </c>
      <c r="W83" s="68">
        <f t="shared" si="12"/>
        <v>0.00242113185647313</v>
      </c>
      <c r="X83" s="68">
        <v>0.1</v>
      </c>
      <c r="Y83" s="78">
        <v>100</v>
      </c>
      <c r="Z83" s="68">
        <v>6453</v>
      </c>
      <c r="AA83" s="68">
        <f t="shared" si="21"/>
        <v>0.00154966682163335</v>
      </c>
      <c r="AB83" s="69">
        <f t="shared" si="22"/>
        <v>0.0281307821800113</v>
      </c>
      <c r="AC83" s="62">
        <f t="shared" si="23"/>
        <v>2711.16039416295</v>
      </c>
      <c r="AD83" s="82">
        <f t="shared" si="25"/>
        <v>2711.16039416295</v>
      </c>
    </row>
    <row r="84" s="48" customFormat="1" ht="21.45" customHeight="1" spans="1:30">
      <c r="A84" s="87" t="s">
        <v>111</v>
      </c>
      <c r="B84" s="67">
        <v>0.0142219743446737</v>
      </c>
      <c r="C84" s="68">
        <v>96377</v>
      </c>
      <c r="D84" s="68">
        <v>1.63</v>
      </c>
      <c r="E84" s="68">
        <v>0.4</v>
      </c>
      <c r="F84" s="68">
        <f t="shared" si="15"/>
        <v>0.0231818181818182</v>
      </c>
      <c r="G84" s="68">
        <v>14.6150223089794</v>
      </c>
      <c r="H84" s="69">
        <f t="shared" si="16"/>
        <v>0.000634465488775215</v>
      </c>
      <c r="I84" s="68">
        <v>150</v>
      </c>
      <c r="J84" s="68">
        <v>0.3</v>
      </c>
      <c r="K84" s="68">
        <f t="shared" si="17"/>
        <v>2.13329615170106</v>
      </c>
      <c r="L84" s="68">
        <v>1817.2493028444</v>
      </c>
      <c r="M84" s="68">
        <f t="shared" si="13"/>
        <v>0.00035217448949277</v>
      </c>
      <c r="N84" s="68">
        <v>5</v>
      </c>
      <c r="O84" s="68">
        <v>0.1</v>
      </c>
      <c r="P84" s="68">
        <f t="shared" si="18"/>
        <v>0.0711098717233687</v>
      </c>
      <c r="Q84" s="68">
        <v>58.5271890686001</v>
      </c>
      <c r="R84" s="68">
        <f t="shared" si="19"/>
        <v>0.000121498867201738</v>
      </c>
      <c r="S84" s="78">
        <v>2</v>
      </c>
      <c r="T84" s="68">
        <v>0.1</v>
      </c>
      <c r="U84" s="68">
        <f t="shared" si="20"/>
        <v>0.0284439486893475</v>
      </c>
      <c r="V84" s="68">
        <v>15.3763245956497</v>
      </c>
      <c r="W84" s="68">
        <f t="shared" si="12"/>
        <v>0.000184985355326037</v>
      </c>
      <c r="X84" s="68">
        <v>0.1</v>
      </c>
      <c r="Y84" s="78">
        <v>45</v>
      </c>
      <c r="Z84" s="68">
        <v>6453</v>
      </c>
      <c r="AA84" s="68">
        <f t="shared" si="21"/>
        <v>0.000697350069735007</v>
      </c>
      <c r="AB84" s="69">
        <f t="shared" si="22"/>
        <v>0.00199047427053077</v>
      </c>
      <c r="AC84" s="62">
        <f t="shared" si="23"/>
        <v>191.835938770944</v>
      </c>
      <c r="AD84" s="82">
        <f t="shared" si="25"/>
        <v>191.835938770944</v>
      </c>
    </row>
    <row r="85" s="48" customFormat="1" ht="21.45" customHeight="1" spans="1:30">
      <c r="A85" s="87" t="s">
        <v>112</v>
      </c>
      <c r="B85" s="88">
        <v>0.0138036809815951</v>
      </c>
      <c r="C85" s="68">
        <v>96377</v>
      </c>
      <c r="D85" s="68">
        <v>3.6</v>
      </c>
      <c r="E85" s="68">
        <v>0.4</v>
      </c>
      <c r="F85" s="68">
        <f t="shared" si="15"/>
        <v>0.0496932515337423</v>
      </c>
      <c r="G85" s="68">
        <v>14.6150223089794</v>
      </c>
      <c r="H85" s="69">
        <f t="shared" si="16"/>
        <v>0.00136005954649036</v>
      </c>
      <c r="I85" s="68">
        <v>334</v>
      </c>
      <c r="J85" s="68">
        <v>0.3</v>
      </c>
      <c r="K85" s="68">
        <f t="shared" si="17"/>
        <v>4.61042944785276</v>
      </c>
      <c r="L85" s="68">
        <v>1817.2493028444</v>
      </c>
      <c r="M85" s="68">
        <f t="shared" si="13"/>
        <v>0.000761111220233199</v>
      </c>
      <c r="N85" s="68">
        <v>7</v>
      </c>
      <c r="O85" s="68">
        <v>0.1</v>
      </c>
      <c r="P85" s="68">
        <f t="shared" si="18"/>
        <v>0.0966257668711656</v>
      </c>
      <c r="Q85" s="68">
        <v>58.5271890686001</v>
      </c>
      <c r="R85" s="68">
        <f t="shared" si="19"/>
        <v>0.000165095519550597</v>
      </c>
      <c r="S85" s="78">
        <v>1</v>
      </c>
      <c r="T85" s="68">
        <v>0.1</v>
      </c>
      <c r="U85" s="68">
        <f t="shared" si="20"/>
        <v>0.0138036809815951</v>
      </c>
      <c r="V85" s="68">
        <v>15.3763245956497</v>
      </c>
      <c r="W85" s="68">
        <f t="shared" si="12"/>
        <v>8.97723047905766e-5</v>
      </c>
      <c r="X85" s="68">
        <v>0.1</v>
      </c>
      <c r="Y85" s="78">
        <v>45</v>
      </c>
      <c r="Z85" s="68">
        <v>6453</v>
      </c>
      <c r="AA85" s="68">
        <f t="shared" si="21"/>
        <v>0.000697350069735007</v>
      </c>
      <c r="AB85" s="69">
        <f t="shared" si="22"/>
        <v>0.00307338866079974</v>
      </c>
      <c r="AC85" s="62">
        <f t="shared" si="23"/>
        <v>296.203978961896</v>
      </c>
      <c r="AD85" s="82">
        <f t="shared" si="25"/>
        <v>296.203978961896</v>
      </c>
    </row>
    <row r="86" s="48" customFormat="1" ht="21.45" customHeight="1" spans="1:30">
      <c r="A86" s="87" t="s">
        <v>113</v>
      </c>
      <c r="B86" s="67">
        <v>0.0138036809815951</v>
      </c>
      <c r="C86" s="68">
        <v>96377</v>
      </c>
      <c r="D86" s="68">
        <v>1.84</v>
      </c>
      <c r="E86" s="68">
        <v>0.4</v>
      </c>
      <c r="F86" s="68">
        <f t="shared" si="15"/>
        <v>0.025398773006135</v>
      </c>
      <c r="G86" s="68">
        <v>14.6150223089794</v>
      </c>
      <c r="H86" s="69">
        <f t="shared" si="16"/>
        <v>0.00069514154598396</v>
      </c>
      <c r="I86" s="68">
        <v>192</v>
      </c>
      <c r="J86" s="68">
        <v>0.3</v>
      </c>
      <c r="K86" s="68">
        <f t="shared" si="17"/>
        <v>2.65030674846626</v>
      </c>
      <c r="L86" s="68">
        <v>1817.2493028444</v>
      </c>
      <c r="M86" s="68">
        <f t="shared" si="13"/>
        <v>0.000437525012828665</v>
      </c>
      <c r="N86" s="68">
        <v>5</v>
      </c>
      <c r="O86" s="68">
        <v>0.1</v>
      </c>
      <c r="P86" s="68">
        <f t="shared" si="18"/>
        <v>0.0690184049079755</v>
      </c>
      <c r="Q86" s="68">
        <v>58.5271890686001</v>
      </c>
      <c r="R86" s="68">
        <f t="shared" si="19"/>
        <v>0.000117925371107569</v>
      </c>
      <c r="S86" s="78">
        <v>1</v>
      </c>
      <c r="T86" s="68">
        <v>0.1</v>
      </c>
      <c r="U86" s="68">
        <f t="shared" si="20"/>
        <v>0.0138036809815951</v>
      </c>
      <c r="V86" s="68">
        <v>15.3763245956497</v>
      </c>
      <c r="W86" s="68">
        <f t="shared" si="12"/>
        <v>8.97723047905766e-5</v>
      </c>
      <c r="X86" s="68">
        <v>0.1</v>
      </c>
      <c r="Y86" s="78">
        <v>95</v>
      </c>
      <c r="Z86" s="68">
        <v>6453</v>
      </c>
      <c r="AA86" s="68">
        <f t="shared" si="21"/>
        <v>0.00147218348055168</v>
      </c>
      <c r="AB86" s="69">
        <f t="shared" si="22"/>
        <v>0.00281254771526245</v>
      </c>
      <c r="AC86" s="62">
        <f t="shared" si="23"/>
        <v>271.064911153849</v>
      </c>
      <c r="AD86" s="82">
        <f t="shared" si="25"/>
        <v>271.064911153849</v>
      </c>
    </row>
    <row r="87" ht="21.45" customHeight="1" spans="1:30">
      <c r="A87" s="65" t="s">
        <v>114</v>
      </c>
      <c r="B87" s="61">
        <v>0</v>
      </c>
      <c r="C87" s="62">
        <v>96377</v>
      </c>
      <c r="D87" s="62">
        <f>SUM(D88:D90)</f>
        <v>21.74</v>
      </c>
      <c r="E87" s="62">
        <v>0.4</v>
      </c>
      <c r="F87" s="62">
        <f t="shared" si="15"/>
        <v>0</v>
      </c>
      <c r="G87" s="62">
        <v>14.6150223089794</v>
      </c>
      <c r="H87" s="63">
        <f>SUM(H88:H90)</f>
        <v>0.00796680447255047</v>
      </c>
      <c r="I87" s="62">
        <f>SUM(I88:I90)</f>
        <v>2757</v>
      </c>
      <c r="J87" s="62">
        <v>0.3</v>
      </c>
      <c r="K87" s="62">
        <f t="shared" si="17"/>
        <v>0</v>
      </c>
      <c r="L87" s="62">
        <v>1817.2493028444</v>
      </c>
      <c r="M87" s="63">
        <f>SUM(M88:M90)</f>
        <v>0.00611616602134591</v>
      </c>
      <c r="N87" s="62">
        <f>SUM(N88:N90)</f>
        <v>129</v>
      </c>
      <c r="O87" s="62">
        <v>0.1</v>
      </c>
      <c r="P87" s="62">
        <f t="shared" si="18"/>
        <v>0</v>
      </c>
      <c r="Q87" s="62">
        <v>58.5271890686001</v>
      </c>
      <c r="R87" s="63">
        <f>SUM(R88:R90)</f>
        <v>0.00300435728290416</v>
      </c>
      <c r="S87" s="62">
        <f>SUM(S88:S90)</f>
        <v>43</v>
      </c>
      <c r="T87" s="62">
        <v>0.1</v>
      </c>
      <c r="U87" s="62">
        <f t="shared" si="20"/>
        <v>0</v>
      </c>
      <c r="V87" s="62">
        <v>15.3763245956497</v>
      </c>
      <c r="W87" s="63">
        <f>SUM(W88:W90)</f>
        <v>0.00388922641663417</v>
      </c>
      <c r="X87" s="62">
        <v>0.1</v>
      </c>
      <c r="Y87" s="77">
        <v>0</v>
      </c>
      <c r="Z87" s="62">
        <v>6453</v>
      </c>
      <c r="AA87" s="63">
        <f>SUM(AA88:AA90)</f>
        <v>0.00449403378273671</v>
      </c>
      <c r="AB87" s="63">
        <f>SUM(AB88:AB90)</f>
        <v>0.0254705879761714</v>
      </c>
      <c r="AC87" s="62">
        <f t="shared" si="23"/>
        <v>2454.77885737947</v>
      </c>
      <c r="AD87" s="81">
        <f t="shared" si="25"/>
        <v>2454.77885737947</v>
      </c>
    </row>
    <row r="88" s="48" customFormat="1" ht="21.45" customHeight="1" spans="1:30">
      <c r="A88" s="66" t="s">
        <v>115</v>
      </c>
      <c r="B88" s="67">
        <v>0.0140825432236475</v>
      </c>
      <c r="C88" s="68">
        <v>96377</v>
      </c>
      <c r="D88" s="68">
        <v>14.21</v>
      </c>
      <c r="E88" s="68">
        <v>0.4</v>
      </c>
      <c r="F88" s="68">
        <f t="shared" si="15"/>
        <v>0.200112939208031</v>
      </c>
      <c r="G88" s="68">
        <v>14.6150223089794</v>
      </c>
      <c r="H88" s="69">
        <f t="shared" si="16"/>
        <v>0.00547691094758256</v>
      </c>
      <c r="I88" s="68">
        <v>1881</v>
      </c>
      <c r="J88" s="68">
        <v>0.3</v>
      </c>
      <c r="K88" s="68">
        <f t="shared" si="17"/>
        <v>26.489263803681</v>
      </c>
      <c r="L88" s="68">
        <v>1817.2493028444</v>
      </c>
      <c r="M88" s="68">
        <f t="shared" si="13"/>
        <v>0.00437297135217817</v>
      </c>
      <c r="N88" s="68">
        <v>98</v>
      </c>
      <c r="O88" s="68">
        <v>0.1</v>
      </c>
      <c r="P88" s="68">
        <f t="shared" si="18"/>
        <v>1.38008923591746</v>
      </c>
      <c r="Q88" s="68">
        <v>58.5271890686001</v>
      </c>
      <c r="R88" s="68">
        <f t="shared" si="19"/>
        <v>0.0023580309560055</v>
      </c>
      <c r="S88" s="78">
        <v>34</v>
      </c>
      <c r="T88" s="68">
        <v>0.1</v>
      </c>
      <c r="U88" s="68">
        <f t="shared" si="20"/>
        <v>0.478806469604016</v>
      </c>
      <c r="V88" s="68">
        <v>15.3763245956497</v>
      </c>
      <c r="W88" s="68">
        <f t="shared" si="12"/>
        <v>0.00311392014798828</v>
      </c>
      <c r="X88" s="68">
        <v>0.1</v>
      </c>
      <c r="Y88" s="78">
        <v>100</v>
      </c>
      <c r="Z88" s="68">
        <v>6453</v>
      </c>
      <c r="AA88" s="68">
        <f t="shared" si="21"/>
        <v>0.00154966682163335</v>
      </c>
      <c r="AB88" s="69">
        <f t="shared" si="22"/>
        <v>0.0168715002253879</v>
      </c>
      <c r="AC88" s="62">
        <f t="shared" si="23"/>
        <v>1626.02457722221</v>
      </c>
      <c r="AD88" s="82">
        <f t="shared" si="25"/>
        <v>1626.02457722221</v>
      </c>
    </row>
    <row r="89" s="48" customFormat="1" ht="21.45" customHeight="1" spans="1:30">
      <c r="A89" s="66" t="s">
        <v>116</v>
      </c>
      <c r="B89" s="67">
        <v>0.0143614054656999</v>
      </c>
      <c r="C89" s="68">
        <v>96377</v>
      </c>
      <c r="D89" s="68">
        <v>2.4</v>
      </c>
      <c r="E89" s="68">
        <v>0.4</v>
      </c>
      <c r="F89" s="68">
        <f t="shared" si="15"/>
        <v>0.0344673731176799</v>
      </c>
      <c r="G89" s="68">
        <v>14.6150223089794</v>
      </c>
      <c r="H89" s="69">
        <f t="shared" si="16"/>
        <v>0.00094334096490577</v>
      </c>
      <c r="I89" s="68">
        <v>272</v>
      </c>
      <c r="J89" s="68">
        <v>0.3</v>
      </c>
      <c r="K89" s="68">
        <f t="shared" si="17"/>
        <v>3.90630228667038</v>
      </c>
      <c r="L89" s="68">
        <v>1817.2493028444</v>
      </c>
      <c r="M89" s="68">
        <f t="shared" si="13"/>
        <v>0.000644870620760095</v>
      </c>
      <c r="N89" s="68">
        <v>11</v>
      </c>
      <c r="O89" s="68">
        <v>0.1</v>
      </c>
      <c r="P89" s="68">
        <f t="shared" si="18"/>
        <v>0.157975460122699</v>
      </c>
      <c r="Q89" s="68">
        <v>58.5271890686001</v>
      </c>
      <c r="R89" s="68">
        <f t="shared" si="19"/>
        <v>0.000269918071646214</v>
      </c>
      <c r="S89" s="78">
        <v>6</v>
      </c>
      <c r="T89" s="68">
        <v>0.1</v>
      </c>
      <c r="U89" s="68">
        <f t="shared" si="20"/>
        <v>0.0861684327941997</v>
      </c>
      <c r="V89" s="68">
        <v>15.3763245956497</v>
      </c>
      <c r="W89" s="68">
        <f t="shared" si="12"/>
        <v>0.000560396811722994</v>
      </c>
      <c r="X89" s="68">
        <v>0.1</v>
      </c>
      <c r="Y89" s="78">
        <v>95</v>
      </c>
      <c r="Z89" s="68">
        <v>6453</v>
      </c>
      <c r="AA89" s="68">
        <f t="shared" si="21"/>
        <v>0.00147218348055168</v>
      </c>
      <c r="AB89" s="69">
        <f t="shared" si="22"/>
        <v>0.00389070994958675</v>
      </c>
      <c r="AC89" s="62">
        <f t="shared" si="23"/>
        <v>374.974952811323</v>
      </c>
      <c r="AD89" s="82">
        <f t="shared" si="25"/>
        <v>374.974952811323</v>
      </c>
    </row>
    <row r="90" s="48" customFormat="1" ht="21.45" customHeight="1" spans="1:30">
      <c r="A90" s="66" t="s">
        <v>117</v>
      </c>
      <c r="B90" s="67">
        <v>0.0110150585610708</v>
      </c>
      <c r="C90" s="68">
        <v>96377</v>
      </c>
      <c r="D90" s="68">
        <v>5.13</v>
      </c>
      <c r="E90" s="68">
        <v>0.4</v>
      </c>
      <c r="F90" s="68">
        <f t="shared" si="15"/>
        <v>0.0565072504182934</v>
      </c>
      <c r="G90" s="68">
        <v>14.6150223089794</v>
      </c>
      <c r="H90" s="69">
        <f t="shared" si="16"/>
        <v>0.00154655256006214</v>
      </c>
      <c r="I90" s="68">
        <v>604</v>
      </c>
      <c r="J90" s="68">
        <v>0.3</v>
      </c>
      <c r="K90" s="68">
        <f t="shared" si="17"/>
        <v>6.65309537088678</v>
      </c>
      <c r="L90" s="68">
        <v>1817.2493028444</v>
      </c>
      <c r="M90" s="68">
        <f t="shared" si="13"/>
        <v>0.00109832404840765</v>
      </c>
      <c r="N90" s="68">
        <v>20</v>
      </c>
      <c r="O90" s="68">
        <v>0.1</v>
      </c>
      <c r="P90" s="68">
        <f t="shared" si="18"/>
        <v>0.220301171221417</v>
      </c>
      <c r="Q90" s="68">
        <v>58.5271890686001</v>
      </c>
      <c r="R90" s="68">
        <f t="shared" si="19"/>
        <v>0.000376408255252444</v>
      </c>
      <c r="S90" s="78">
        <v>3</v>
      </c>
      <c r="T90" s="68">
        <v>0.1</v>
      </c>
      <c r="U90" s="68">
        <f t="shared" si="20"/>
        <v>0.0330451756832125</v>
      </c>
      <c r="V90" s="68">
        <v>15.3763245956497</v>
      </c>
      <c r="W90" s="68">
        <f t="shared" si="12"/>
        <v>0.000214909456922896</v>
      </c>
      <c r="X90" s="68">
        <v>0.1</v>
      </c>
      <c r="Y90" s="78">
        <v>95</v>
      </c>
      <c r="Z90" s="68">
        <v>6453</v>
      </c>
      <c r="AA90" s="68">
        <f t="shared" si="21"/>
        <v>0.00147218348055168</v>
      </c>
      <c r="AB90" s="69">
        <f t="shared" si="22"/>
        <v>0.00470837780119681</v>
      </c>
      <c r="AC90" s="62">
        <f t="shared" si="23"/>
        <v>453.779327345945</v>
      </c>
      <c r="AD90" s="82">
        <f t="shared" si="25"/>
        <v>453.779327345945</v>
      </c>
    </row>
  </sheetData>
  <mergeCells count="12">
    <mergeCell ref="A1:AD1"/>
    <mergeCell ref="W2:Y2"/>
    <mergeCell ref="AB2:AC2"/>
    <mergeCell ref="D3:H3"/>
    <mergeCell ref="I3:M3"/>
    <mergeCell ref="N3:R3"/>
    <mergeCell ref="S3:W3"/>
    <mergeCell ref="X3:AA3"/>
    <mergeCell ref="AB3:AD3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5" sqref="B5:H5"/>
    </sheetView>
  </sheetViews>
  <sheetFormatPr defaultColWidth="9" defaultRowHeight="13.5"/>
  <cols>
    <col min="1" max="1" width="5.625" style="22" customWidth="1"/>
    <col min="2" max="2" width="4.66666666666667" style="22" customWidth="1"/>
    <col min="3" max="3" width="8.10833333333333" style="22" customWidth="1"/>
    <col min="4" max="4" width="12.1083333333333" style="22" customWidth="1"/>
    <col min="5" max="5" width="7.625" style="22" customWidth="1"/>
    <col min="6" max="6" width="11.0583333333333" style="22" customWidth="1"/>
    <col min="7" max="7" width="8.44166666666667" style="22" customWidth="1"/>
    <col min="8" max="8" width="19.625" style="22" customWidth="1"/>
    <col min="9" max="9" width="12.1083333333333" style="22" customWidth="1"/>
    <col min="10" max="16384" width="9" style="22"/>
  </cols>
  <sheetData>
    <row r="1" ht="51.75" customHeight="1" spans="1:9">
      <c r="A1" s="23" t="s">
        <v>118</v>
      </c>
      <c r="B1" s="23"/>
      <c r="C1" s="23"/>
      <c r="D1" s="23"/>
      <c r="E1" s="23"/>
      <c r="F1" s="23"/>
      <c r="G1" s="23"/>
      <c r="H1" s="23"/>
      <c r="I1" s="23"/>
    </row>
    <row r="2" ht="14.25" spans="1:9">
      <c r="A2" s="24" t="s">
        <v>119</v>
      </c>
      <c r="B2" s="24"/>
      <c r="C2" s="24"/>
      <c r="D2" s="24"/>
      <c r="E2" s="24"/>
      <c r="F2" s="24"/>
      <c r="G2" s="24"/>
      <c r="H2" s="24"/>
      <c r="I2" s="24"/>
    </row>
    <row r="3" ht="32.75" customHeight="1" spans="1:9">
      <c r="A3" s="25" t="s">
        <v>120</v>
      </c>
      <c r="B3" s="26"/>
      <c r="C3" s="26"/>
      <c r="D3" s="27"/>
      <c r="E3" s="25" t="s">
        <v>121</v>
      </c>
      <c r="F3" s="26"/>
      <c r="G3" s="26"/>
      <c r="H3" s="26"/>
      <c r="I3" s="27"/>
    </row>
    <row r="4" ht="32.75" customHeight="1" spans="1:9">
      <c r="A4" s="25" t="s">
        <v>122</v>
      </c>
      <c r="B4" s="26"/>
      <c r="C4" s="26"/>
      <c r="D4" s="27"/>
      <c r="E4" s="28" t="s">
        <v>123</v>
      </c>
      <c r="F4" s="28"/>
      <c r="G4" s="26" t="s">
        <v>124</v>
      </c>
      <c r="H4" s="27"/>
      <c r="I4" s="28" t="s">
        <v>125</v>
      </c>
    </row>
    <row r="5" ht="32.1" customHeight="1" spans="1:9">
      <c r="A5" s="29" t="s">
        <v>126</v>
      </c>
      <c r="B5" s="30" t="s">
        <v>127</v>
      </c>
      <c r="C5" s="31"/>
      <c r="D5" s="31"/>
      <c r="E5" s="31"/>
      <c r="F5" s="31"/>
      <c r="G5" s="31"/>
      <c r="H5" s="32"/>
      <c r="I5" s="47"/>
    </row>
    <row r="6" ht="32.1" customHeight="1" spans="1:9">
      <c r="A6" s="33"/>
      <c r="B6" s="28" t="s">
        <v>128</v>
      </c>
      <c r="C6" s="28"/>
      <c r="D6" s="28"/>
      <c r="E6" s="25">
        <v>835</v>
      </c>
      <c r="F6" s="26"/>
      <c r="G6" s="26"/>
      <c r="H6" s="26"/>
      <c r="I6" s="27"/>
    </row>
    <row r="7" ht="32.1" customHeight="1" spans="1:9">
      <c r="A7" s="34"/>
      <c r="B7" s="28" t="s">
        <v>129</v>
      </c>
      <c r="C7" s="28"/>
      <c r="D7" s="28"/>
      <c r="E7" s="25">
        <v>0</v>
      </c>
      <c r="F7" s="26"/>
      <c r="G7" s="26"/>
      <c r="H7" s="26"/>
      <c r="I7" s="27"/>
    </row>
    <row r="8" ht="32.1" customHeight="1" spans="1:9">
      <c r="A8" s="29" t="s">
        <v>130</v>
      </c>
      <c r="B8" s="28" t="s">
        <v>131</v>
      </c>
      <c r="C8" s="28"/>
      <c r="D8" s="28"/>
      <c r="E8" s="28"/>
      <c r="F8" s="28"/>
      <c r="G8" s="28" t="s">
        <v>132</v>
      </c>
      <c r="H8" s="28"/>
      <c r="I8" s="28"/>
    </row>
    <row r="9" ht="48.45" customHeight="1" spans="1:9">
      <c r="A9" s="34"/>
      <c r="B9" s="30" t="s">
        <v>133</v>
      </c>
      <c r="C9" s="31"/>
      <c r="D9" s="31"/>
      <c r="E9" s="31"/>
      <c r="F9" s="32"/>
      <c r="G9" s="35" t="s">
        <v>134</v>
      </c>
      <c r="H9" s="35"/>
      <c r="I9" s="35"/>
    </row>
    <row r="10" ht="32.75" customHeight="1" spans="1:9">
      <c r="A10" s="28" t="s">
        <v>135</v>
      </c>
      <c r="B10" s="28" t="s">
        <v>136</v>
      </c>
      <c r="C10" s="28" t="s">
        <v>137</v>
      </c>
      <c r="D10" s="25" t="s">
        <v>138</v>
      </c>
      <c r="E10" s="27"/>
      <c r="F10" s="28" t="s">
        <v>139</v>
      </c>
      <c r="G10" s="28" t="s">
        <v>137</v>
      </c>
      <c r="H10" s="28" t="s">
        <v>138</v>
      </c>
      <c r="I10" s="28" t="s">
        <v>139</v>
      </c>
    </row>
    <row r="11" ht="30.8" customHeight="1" spans="1:9">
      <c r="A11" s="28"/>
      <c r="B11" s="29" t="s">
        <v>140</v>
      </c>
      <c r="C11" s="36" t="s">
        <v>141</v>
      </c>
      <c r="D11" s="37" t="s">
        <v>142</v>
      </c>
      <c r="E11" s="38"/>
      <c r="F11" s="36" t="s">
        <v>143</v>
      </c>
      <c r="G11" s="36" t="s">
        <v>141</v>
      </c>
      <c r="H11" s="39" t="s">
        <v>142</v>
      </c>
      <c r="I11" s="36" t="s">
        <v>143</v>
      </c>
    </row>
    <row r="12" ht="30.8" customHeight="1" spans="1:9">
      <c r="A12" s="28"/>
      <c r="B12" s="33"/>
      <c r="C12" s="36" t="s">
        <v>144</v>
      </c>
      <c r="D12" s="37" t="s">
        <v>145</v>
      </c>
      <c r="E12" s="38"/>
      <c r="F12" s="40">
        <v>1</v>
      </c>
      <c r="G12" s="36" t="s">
        <v>144</v>
      </c>
      <c r="H12" s="39" t="s">
        <v>145</v>
      </c>
      <c r="I12" s="40">
        <v>1</v>
      </c>
    </row>
    <row r="13" ht="30.8" customHeight="1" spans="1:9">
      <c r="A13" s="28"/>
      <c r="B13" s="33"/>
      <c r="C13" s="36" t="s">
        <v>146</v>
      </c>
      <c r="D13" s="37" t="s">
        <v>147</v>
      </c>
      <c r="E13" s="38"/>
      <c r="F13" s="41" t="s">
        <v>148</v>
      </c>
      <c r="G13" s="36" t="s">
        <v>146</v>
      </c>
      <c r="H13" s="39" t="s">
        <v>147</v>
      </c>
      <c r="I13" s="41" t="s">
        <v>148</v>
      </c>
    </row>
    <row r="14" ht="30.8" customHeight="1" spans="1:9">
      <c r="A14" s="28"/>
      <c r="B14" s="33"/>
      <c r="C14" s="36"/>
      <c r="D14" s="37" t="s">
        <v>149</v>
      </c>
      <c r="E14" s="38"/>
      <c r="F14" s="41" t="s">
        <v>150</v>
      </c>
      <c r="G14" s="36"/>
      <c r="H14" s="39" t="s">
        <v>149</v>
      </c>
      <c r="I14" s="41" t="s">
        <v>150</v>
      </c>
    </row>
    <row r="15" ht="30.8" customHeight="1" spans="1:9">
      <c r="A15" s="28"/>
      <c r="B15" s="33"/>
      <c r="C15" s="36"/>
      <c r="D15" s="37" t="s">
        <v>151</v>
      </c>
      <c r="E15" s="38"/>
      <c r="F15" s="41" t="s">
        <v>152</v>
      </c>
      <c r="G15" s="36"/>
      <c r="H15" s="39" t="s">
        <v>151</v>
      </c>
      <c r="I15" s="41" t="s">
        <v>152</v>
      </c>
    </row>
    <row r="16" ht="30.8" customHeight="1" spans="1:9">
      <c r="A16" s="28"/>
      <c r="B16" s="33"/>
      <c r="C16" s="42" t="s">
        <v>153</v>
      </c>
      <c r="D16" s="37" t="s">
        <v>154</v>
      </c>
      <c r="E16" s="38"/>
      <c r="F16" s="36" t="s">
        <v>155</v>
      </c>
      <c r="G16" s="42" t="s">
        <v>153</v>
      </c>
      <c r="H16" s="37" t="s">
        <v>154</v>
      </c>
      <c r="I16" s="36" t="s">
        <v>155</v>
      </c>
    </row>
    <row r="17" ht="30.8" customHeight="1" spans="1:9">
      <c r="A17" s="28"/>
      <c r="B17" s="29" t="s">
        <v>156</v>
      </c>
      <c r="C17" s="42" t="s">
        <v>157</v>
      </c>
      <c r="D17" s="37" t="s">
        <v>158</v>
      </c>
      <c r="E17" s="38"/>
      <c r="F17" s="36" t="s">
        <v>159</v>
      </c>
      <c r="G17" s="42" t="s">
        <v>157</v>
      </c>
      <c r="H17" s="39" t="s">
        <v>158</v>
      </c>
      <c r="I17" s="36" t="s">
        <v>159</v>
      </c>
    </row>
    <row r="18" ht="102" customHeight="1" spans="1:9">
      <c r="A18" s="28"/>
      <c r="B18" s="34"/>
      <c r="C18" s="43"/>
      <c r="D18" s="44" t="s">
        <v>160</v>
      </c>
      <c r="E18" s="45"/>
      <c r="F18" s="36" t="s">
        <v>161</v>
      </c>
      <c r="G18" s="43"/>
      <c r="H18" s="37" t="s">
        <v>160</v>
      </c>
      <c r="I18" s="36" t="s">
        <v>161</v>
      </c>
    </row>
    <row r="19" ht="30.8" customHeight="1" spans="1:9">
      <c r="A19" s="28"/>
      <c r="B19" s="46" t="s">
        <v>162</v>
      </c>
      <c r="C19" s="36" t="s">
        <v>162</v>
      </c>
      <c r="D19" s="37" t="s">
        <v>163</v>
      </c>
      <c r="E19" s="38"/>
      <c r="F19" s="40" t="s">
        <v>164</v>
      </c>
      <c r="G19" s="36" t="s">
        <v>162</v>
      </c>
      <c r="H19" s="39" t="s">
        <v>163</v>
      </c>
      <c r="I19" s="40" t="s">
        <v>164</v>
      </c>
    </row>
  </sheetData>
  <mergeCells count="35">
    <mergeCell ref="A1:I1"/>
    <mergeCell ref="A2:I2"/>
    <mergeCell ref="A3:D3"/>
    <mergeCell ref="E3:I3"/>
    <mergeCell ref="A4:D4"/>
    <mergeCell ref="E4:F4"/>
    <mergeCell ref="G4:H4"/>
    <mergeCell ref="B5:H5"/>
    <mergeCell ref="B6:D6"/>
    <mergeCell ref="E6:I6"/>
    <mergeCell ref="B7:D7"/>
    <mergeCell ref="E7:I7"/>
    <mergeCell ref="B8:F8"/>
    <mergeCell ref="G8:I8"/>
    <mergeCell ref="B9:F9"/>
    <mergeCell ref="G9:I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5:A7"/>
    <mergeCell ref="A8:A9"/>
    <mergeCell ref="A10:A19"/>
    <mergeCell ref="B11:B16"/>
    <mergeCell ref="B17:B18"/>
    <mergeCell ref="C13:C15"/>
    <mergeCell ref="C17:C18"/>
    <mergeCell ref="G13:G15"/>
    <mergeCell ref="G17:G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6" workbookViewId="0">
      <selection activeCell="M8" sqref="M8"/>
    </sheetView>
  </sheetViews>
  <sheetFormatPr defaultColWidth="9" defaultRowHeight="13.5"/>
  <cols>
    <col min="1" max="1" width="6.10833333333333" style="1" customWidth="1"/>
    <col min="2" max="2" width="4.66666666666667" style="1" customWidth="1"/>
    <col min="3" max="3" width="8.21666666666667" style="1" customWidth="1"/>
    <col min="4" max="4" width="12.1083333333333" style="1" customWidth="1"/>
    <col min="5" max="5" width="8.44166666666667" style="1" customWidth="1"/>
    <col min="6" max="6" width="10" style="1" customWidth="1"/>
    <col min="7" max="7" width="8.66666666666667" style="1" customWidth="1"/>
    <col min="8" max="8" width="18.5583333333333" style="1" customWidth="1"/>
    <col min="9" max="9" width="11.775" style="1" customWidth="1"/>
    <col min="10" max="16384" width="9" style="1"/>
  </cols>
  <sheetData>
    <row r="1" ht="18.75" spans="1:2">
      <c r="A1" s="2" t="s">
        <v>165</v>
      </c>
      <c r="B1" s="2"/>
    </row>
    <row r="2" ht="44.55" customHeight="1" spans="1:9">
      <c r="A2" s="3" t="s">
        <v>166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119</v>
      </c>
      <c r="B3" s="4"/>
      <c r="C3" s="4"/>
      <c r="D3" s="4"/>
      <c r="E3" s="4"/>
      <c r="F3" s="4"/>
      <c r="G3" s="4"/>
      <c r="H3" s="4"/>
      <c r="I3" s="4"/>
    </row>
    <row r="4" ht="34.7" customHeight="1" spans="1:9">
      <c r="A4" s="5" t="s">
        <v>120</v>
      </c>
      <c r="B4" s="6"/>
      <c r="C4" s="6"/>
      <c r="D4" s="7"/>
      <c r="E4" s="5" t="s">
        <v>121</v>
      </c>
      <c r="F4" s="6"/>
      <c r="G4" s="6"/>
      <c r="H4" s="6"/>
      <c r="I4" s="7"/>
    </row>
    <row r="5" ht="34.7" customHeight="1" spans="1:9">
      <c r="A5" s="5" t="s">
        <v>122</v>
      </c>
      <c r="B5" s="6"/>
      <c r="C5" s="6"/>
      <c r="D5" s="7"/>
      <c r="E5" s="8" t="s">
        <v>2</v>
      </c>
      <c r="F5" s="8"/>
      <c r="G5" s="6" t="s">
        <v>124</v>
      </c>
      <c r="H5" s="7"/>
      <c r="I5" s="8" t="s">
        <v>125</v>
      </c>
    </row>
    <row r="6" ht="34.7" customHeight="1" spans="1:9">
      <c r="A6" s="9" t="s">
        <v>126</v>
      </c>
      <c r="B6" s="10" t="s">
        <v>167</v>
      </c>
      <c r="C6" s="11"/>
      <c r="D6" s="11"/>
      <c r="E6" s="11"/>
      <c r="F6" s="11"/>
      <c r="G6" s="11"/>
      <c r="H6" s="12"/>
      <c r="I6" s="19"/>
    </row>
    <row r="7" ht="34.7" customHeight="1" spans="1:9">
      <c r="A7" s="13"/>
      <c r="B7" s="8" t="s">
        <v>128</v>
      </c>
      <c r="C7" s="8"/>
      <c r="D7" s="8"/>
      <c r="E7" s="5" t="s">
        <v>168</v>
      </c>
      <c r="F7" s="6"/>
      <c r="G7" s="6"/>
      <c r="H7" s="6"/>
      <c r="I7" s="7"/>
    </row>
    <row r="8" ht="34.7" customHeight="1" spans="1:9">
      <c r="A8" s="14"/>
      <c r="B8" s="8" t="s">
        <v>129</v>
      </c>
      <c r="C8" s="8"/>
      <c r="D8" s="8"/>
      <c r="E8" s="5"/>
      <c r="F8" s="6"/>
      <c r="G8" s="6"/>
      <c r="H8" s="6"/>
      <c r="I8" s="7"/>
    </row>
    <row r="9" ht="34.7" customHeight="1" spans="1:9">
      <c r="A9" s="9" t="s">
        <v>130</v>
      </c>
      <c r="B9" s="8" t="s">
        <v>131</v>
      </c>
      <c r="C9" s="8"/>
      <c r="D9" s="8"/>
      <c r="E9" s="8"/>
      <c r="F9" s="8"/>
      <c r="G9" s="8" t="s">
        <v>132</v>
      </c>
      <c r="H9" s="8"/>
      <c r="I9" s="8"/>
    </row>
    <row r="10" ht="45.2" customHeight="1" spans="1:9">
      <c r="A10" s="14"/>
      <c r="B10" s="10" t="s">
        <v>169</v>
      </c>
      <c r="C10" s="11"/>
      <c r="D10" s="11"/>
      <c r="E10" s="11"/>
      <c r="F10" s="12"/>
      <c r="G10" s="15" t="s">
        <v>2</v>
      </c>
      <c r="H10" s="15"/>
      <c r="I10" s="15"/>
    </row>
    <row r="11" ht="34.7" customHeight="1" spans="1:9">
      <c r="A11" s="8" t="s">
        <v>135</v>
      </c>
      <c r="B11" s="8" t="s">
        <v>136</v>
      </c>
      <c r="C11" s="8" t="s">
        <v>137</v>
      </c>
      <c r="D11" s="5" t="s">
        <v>138</v>
      </c>
      <c r="E11" s="7"/>
      <c r="F11" s="8" t="s">
        <v>139</v>
      </c>
      <c r="G11" s="8" t="s">
        <v>137</v>
      </c>
      <c r="H11" s="8" t="s">
        <v>138</v>
      </c>
      <c r="I11" s="8" t="s">
        <v>139</v>
      </c>
    </row>
    <row r="12" ht="41.25" customHeight="1" spans="1:9">
      <c r="A12" s="8"/>
      <c r="B12" s="8" t="s">
        <v>140</v>
      </c>
      <c r="C12" s="9" t="s">
        <v>141</v>
      </c>
      <c r="D12" s="10" t="s">
        <v>170</v>
      </c>
      <c r="E12" s="12"/>
      <c r="F12" s="9"/>
      <c r="G12" s="9" t="s">
        <v>141</v>
      </c>
      <c r="H12" s="16" t="s">
        <v>170</v>
      </c>
      <c r="I12" s="20" t="s">
        <v>171</v>
      </c>
    </row>
    <row r="13" ht="41.25" customHeight="1" spans="1:9">
      <c r="A13" s="8"/>
      <c r="B13" s="8"/>
      <c r="C13" s="13"/>
      <c r="D13" s="10" t="s">
        <v>172</v>
      </c>
      <c r="E13" s="12"/>
      <c r="F13" s="17"/>
      <c r="G13" s="13"/>
      <c r="H13" s="16" t="s">
        <v>172</v>
      </c>
      <c r="I13" s="20" t="s">
        <v>173</v>
      </c>
    </row>
    <row r="14" ht="41.25" customHeight="1" spans="1:9">
      <c r="A14" s="8"/>
      <c r="B14" s="8"/>
      <c r="C14" s="13"/>
      <c r="D14" s="10" t="s">
        <v>174</v>
      </c>
      <c r="E14" s="12"/>
      <c r="F14" s="18"/>
      <c r="G14" s="13"/>
      <c r="H14" s="16" t="s">
        <v>174</v>
      </c>
      <c r="I14" s="20" t="s">
        <v>175</v>
      </c>
    </row>
    <row r="15" ht="41.25" customHeight="1" spans="1:9">
      <c r="A15" s="8"/>
      <c r="B15" s="8"/>
      <c r="C15" s="14"/>
      <c r="D15" s="10" t="s">
        <v>176</v>
      </c>
      <c r="E15" s="12"/>
      <c r="F15" s="18"/>
      <c r="G15" s="14"/>
      <c r="H15" s="16" t="s">
        <v>176</v>
      </c>
      <c r="I15" s="20" t="s">
        <v>177</v>
      </c>
    </row>
    <row r="16" ht="41.25" customHeight="1" spans="1:9">
      <c r="A16" s="8"/>
      <c r="B16" s="8"/>
      <c r="C16" s="8" t="s">
        <v>144</v>
      </c>
      <c r="D16" s="10" t="s">
        <v>178</v>
      </c>
      <c r="E16" s="12"/>
      <c r="F16" s="18">
        <v>1</v>
      </c>
      <c r="G16" s="8" t="s">
        <v>144</v>
      </c>
      <c r="H16" s="16" t="s">
        <v>178</v>
      </c>
      <c r="I16" s="21">
        <v>1</v>
      </c>
    </row>
    <row r="17" ht="42.05" customHeight="1" spans="1:9">
      <c r="A17" s="8"/>
      <c r="B17" s="8"/>
      <c r="C17" s="8" t="s">
        <v>146</v>
      </c>
      <c r="D17" s="10" t="s">
        <v>179</v>
      </c>
      <c r="E17" s="12"/>
      <c r="F17" s="18">
        <v>1</v>
      </c>
      <c r="G17" s="8" t="s">
        <v>146</v>
      </c>
      <c r="H17" s="16" t="s">
        <v>179</v>
      </c>
      <c r="I17" s="21">
        <v>1</v>
      </c>
    </row>
    <row r="18" ht="42.05" customHeight="1" spans="1:9">
      <c r="A18" s="8"/>
      <c r="B18" s="8" t="s">
        <v>180</v>
      </c>
      <c r="C18" s="9" t="s">
        <v>181</v>
      </c>
      <c r="D18" s="10" t="s">
        <v>182</v>
      </c>
      <c r="E18" s="12"/>
      <c r="F18" s="8" t="s">
        <v>183</v>
      </c>
      <c r="G18" s="9" t="s">
        <v>181</v>
      </c>
      <c r="H18" s="16" t="s">
        <v>182</v>
      </c>
      <c r="I18" s="18" t="s">
        <v>183</v>
      </c>
    </row>
    <row r="19" ht="42.05" customHeight="1" spans="1:9">
      <c r="A19" s="8"/>
      <c r="B19" s="8" t="s">
        <v>162</v>
      </c>
      <c r="C19" s="8" t="s">
        <v>184</v>
      </c>
      <c r="D19" s="15" t="s">
        <v>185</v>
      </c>
      <c r="E19" s="15"/>
      <c r="F19" s="18" t="s">
        <v>164</v>
      </c>
      <c r="G19" s="8" t="s">
        <v>184</v>
      </c>
      <c r="H19" s="16" t="s">
        <v>185</v>
      </c>
      <c r="I19" s="18" t="s">
        <v>164</v>
      </c>
    </row>
  </sheetData>
  <mergeCells count="32">
    <mergeCell ref="A1:B1"/>
    <mergeCell ref="A2:I2"/>
    <mergeCell ref="A3:I3"/>
    <mergeCell ref="A4:D4"/>
    <mergeCell ref="E4:I4"/>
    <mergeCell ref="A5:D5"/>
    <mergeCell ref="E5:F5"/>
    <mergeCell ref="G5:H5"/>
    <mergeCell ref="B6:H6"/>
    <mergeCell ref="B7:D7"/>
    <mergeCell ref="E7:I7"/>
    <mergeCell ref="B8:D8"/>
    <mergeCell ref="E8:I8"/>
    <mergeCell ref="B9:F9"/>
    <mergeCell ref="G9:I9"/>
    <mergeCell ref="B10:F10"/>
    <mergeCell ref="G10:I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6:A8"/>
    <mergeCell ref="A9:A10"/>
    <mergeCell ref="A11:A19"/>
    <mergeCell ref="B12:B17"/>
    <mergeCell ref="C12:C15"/>
    <mergeCell ref="G12:G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11.13老旧小区测算表（2018年系数）定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大尾巴</cp:lastModifiedBy>
  <dcterms:created xsi:type="dcterms:W3CDTF">2017-05-24T05:01:00Z</dcterms:created>
  <cp:lastPrinted>2020-12-03T07:17:00Z</cp:lastPrinted>
  <dcterms:modified xsi:type="dcterms:W3CDTF">2021-06-29T04:32:15Z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C9BE2BA68C574B2CA832D32FC2C8AAB4</vt:lpwstr>
  </property>
</Properties>
</file>